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johnkruthoffer/Desktop/"/>
    </mc:Choice>
  </mc:AlternateContent>
  <xr:revisionPtr revIDLastSave="0" documentId="13_ncr:1_{837BFE86-FC39-5141-A2D5-ECD47121A432}" xr6:coauthVersionLast="47" xr6:coauthVersionMax="47" xr10:uidLastSave="{00000000-0000-0000-0000-000000000000}"/>
  <bookViews>
    <workbookView xWindow="0" yWindow="500" windowWidth="34560" windowHeight="19540" activeTab="1" xr2:uid="{00000000-000D-0000-FFFF-FFFF00000000}"/>
  </bookViews>
  <sheets>
    <sheet name=" Summay" sheetId="4" state="hidden" r:id="rId1"/>
    <sheet name="Vivi TCO" sheetId="9" r:id="rId2"/>
    <sheet name="Vivi TCO (2)" sheetId="10" r:id="rId3"/>
    <sheet name="Reference" sheetId="8" state="hidden" r:id="rId4"/>
  </sheets>
  <definedNames>
    <definedName name="_xlnm.Print_Area" localSheetId="3">Reference!$B$2:$R$40</definedName>
    <definedName name="_xlnm.Print_Area" localSheetId="1">'Vivi TCO'!$B$2:$Q$28</definedName>
    <definedName name="_xlnm.Print_Area" localSheetId="2">'Vivi TCO (2)'!$B$2:$Q$29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6" i="10" l="1"/>
  <c r="H26" i="10"/>
  <c r="I26" i="10"/>
  <c r="J26" i="10"/>
  <c r="K26" i="10"/>
  <c r="L26" i="10"/>
  <c r="M26" i="10"/>
  <c r="N26" i="10"/>
  <c r="O26" i="10"/>
  <c r="P26" i="10"/>
  <c r="G25" i="10"/>
  <c r="G24" i="9"/>
  <c r="P25" i="10"/>
  <c r="O25" i="10"/>
  <c r="N25" i="10"/>
  <c r="M25" i="10"/>
  <c r="L25" i="10"/>
  <c r="K25" i="10"/>
  <c r="J25" i="10"/>
  <c r="I25" i="10"/>
  <c r="H25" i="10"/>
  <c r="I24" i="10"/>
  <c r="D24" i="10"/>
  <c r="H23" i="9"/>
  <c r="I23" i="9"/>
  <c r="J23" i="9"/>
  <c r="K23" i="9"/>
  <c r="L23" i="9"/>
  <c r="M23" i="9"/>
  <c r="N23" i="9"/>
  <c r="O23" i="9"/>
  <c r="P23" i="9"/>
  <c r="G23" i="9"/>
  <c r="H24" i="9"/>
  <c r="D22" i="9"/>
  <c r="D37" i="8"/>
  <c r="G37" i="8" s="1"/>
  <c r="D36" i="8"/>
  <c r="G36" i="8" s="1"/>
  <c r="H35" i="8"/>
  <c r="I35" i="8" s="1"/>
  <c r="J35" i="8" s="1"/>
  <c r="K35" i="8" s="1"/>
  <c r="L35" i="8" s="1"/>
  <c r="M35" i="8" s="1"/>
  <c r="N35" i="8" s="1"/>
  <c r="O35" i="8" s="1"/>
  <c r="P35" i="8" s="1"/>
  <c r="Q35" i="8" s="1"/>
  <c r="H31" i="8"/>
  <c r="I31" i="8" s="1"/>
  <c r="J31" i="8" s="1"/>
  <c r="D31" i="8"/>
  <c r="E29" i="8"/>
  <c r="E26" i="8"/>
  <c r="E27" i="8" s="1"/>
  <c r="E25" i="8"/>
  <c r="E28" i="8" s="1"/>
  <c r="L32" i="8" s="1"/>
  <c r="E24" i="8"/>
  <c r="E23" i="8"/>
  <c r="B28" i="4"/>
  <c r="B27" i="4"/>
  <c r="F26" i="4"/>
  <c r="C24" i="4"/>
  <c r="E23" i="4"/>
  <c r="C23" i="4"/>
  <c r="C22" i="4"/>
  <c r="C21" i="4"/>
  <c r="E22" i="4" s="1"/>
  <c r="C20" i="4"/>
  <c r="C19" i="4"/>
  <c r="C18" i="4"/>
  <c r="E28" i="4" s="1"/>
  <c r="M27" i="4"/>
  <c r="J27" i="4"/>
  <c r="G27" i="4"/>
  <c r="K27" i="4"/>
  <c r="J24" i="10" l="1"/>
  <c r="I22" i="9"/>
  <c r="I24" i="9" s="1"/>
  <c r="M32" i="8"/>
  <c r="J28" i="8"/>
  <c r="J32" i="8"/>
  <c r="H28" i="8"/>
  <c r="G28" i="8"/>
  <c r="I27" i="8"/>
  <c r="I33" i="8" s="1"/>
  <c r="H27" i="8"/>
  <c r="H33" i="8" s="1"/>
  <c r="G27" i="8"/>
  <c r="G33" i="8" s="1"/>
  <c r="D33" i="8"/>
  <c r="M36" i="8"/>
  <c r="I27" i="4"/>
  <c r="C27" i="4"/>
  <c r="L27" i="4"/>
  <c r="E27" i="4"/>
  <c r="N27" i="4"/>
  <c r="O27" i="4"/>
  <c r="F23" i="4"/>
  <c r="G26" i="4"/>
  <c r="F22" i="4"/>
  <c r="H27" i="4"/>
  <c r="F27" i="4"/>
  <c r="I32" i="8"/>
  <c r="Q32" i="8"/>
  <c r="D32" i="8"/>
  <c r="H32" i="8"/>
  <c r="O32" i="8"/>
  <c r="G32" i="8"/>
  <c r="P32" i="8"/>
  <c r="N32" i="8"/>
  <c r="N36" i="8" s="1"/>
  <c r="K31" i="8"/>
  <c r="J27" i="8"/>
  <c r="J33" i="8" s="1"/>
  <c r="C28" i="4"/>
  <c r="F28" i="4"/>
  <c r="K32" i="8"/>
  <c r="I28" i="8"/>
  <c r="K24" i="10" l="1"/>
  <c r="J22" i="9"/>
  <c r="J24" i="9" s="1"/>
  <c r="I37" i="8"/>
  <c r="H37" i="8"/>
  <c r="O36" i="8"/>
  <c r="I36" i="8"/>
  <c r="Q36" i="8"/>
  <c r="J29" i="8"/>
  <c r="J37" i="8"/>
  <c r="H36" i="8"/>
  <c r="H29" i="8"/>
  <c r="G23" i="4"/>
  <c r="H26" i="4"/>
  <c r="G22" i="4"/>
  <c r="G28" i="4"/>
  <c r="I29" i="8"/>
  <c r="J36" i="8"/>
  <c r="P36" i="8"/>
  <c r="K36" i="8"/>
  <c r="L36" i="8"/>
  <c r="K27" i="8"/>
  <c r="K33" i="8" s="1"/>
  <c r="K28" i="8"/>
  <c r="L31" i="8"/>
  <c r="L24" i="10" l="1"/>
  <c r="K22" i="9"/>
  <c r="K24" i="9" s="1"/>
  <c r="K37" i="8"/>
  <c r="K29" i="8"/>
  <c r="L27" i="8"/>
  <c r="L33" i="8" s="1"/>
  <c r="L28" i="8"/>
  <c r="M31" i="8"/>
  <c r="H22" i="4"/>
  <c r="H23" i="4"/>
  <c r="I26" i="4"/>
  <c r="H28" i="4"/>
  <c r="M24" i="10" l="1"/>
  <c r="L22" i="9"/>
  <c r="L24" i="9" s="1"/>
  <c r="L37" i="8"/>
  <c r="L29" i="8"/>
  <c r="M28" i="8"/>
  <c r="N31" i="8"/>
  <c r="M27" i="8"/>
  <c r="M33" i="8" s="1"/>
  <c r="J26" i="4"/>
  <c r="I28" i="4"/>
  <c r="I22" i="4"/>
  <c r="I23" i="4"/>
  <c r="N24" i="10" l="1"/>
  <c r="M22" i="9"/>
  <c r="M24" i="9" s="1"/>
  <c r="M37" i="8"/>
  <c r="M29" i="8"/>
  <c r="U22" i="8" s="1"/>
  <c r="C39" i="8" s="1"/>
  <c r="J22" i="4"/>
  <c r="J28" i="4" s="1"/>
  <c r="J23" i="4"/>
  <c r="K26" i="4"/>
  <c r="N27" i="8"/>
  <c r="N33" i="8" s="1"/>
  <c r="N28" i="8"/>
  <c r="O31" i="8"/>
  <c r="D26" i="10" l="1"/>
  <c r="O24" i="10"/>
  <c r="D25" i="10"/>
  <c r="N22" i="9"/>
  <c r="N24" i="9" s="1"/>
  <c r="N29" i="8"/>
  <c r="N37" i="8"/>
  <c r="O28" i="8"/>
  <c r="O27" i="8"/>
  <c r="O33" i="8" s="1"/>
  <c r="P31" i="8"/>
  <c r="K23" i="4"/>
  <c r="L26" i="4"/>
  <c r="K28" i="4"/>
  <c r="K22" i="4"/>
  <c r="E26" i="10" l="1"/>
  <c r="P24" i="10"/>
  <c r="O22" i="9"/>
  <c r="O24" i="9" s="1"/>
  <c r="O37" i="8"/>
  <c r="O29" i="8"/>
  <c r="L22" i="4"/>
  <c r="L28" i="4" s="1"/>
  <c r="L23" i="4"/>
  <c r="M26" i="4"/>
  <c r="Q31" i="8"/>
  <c r="P27" i="8"/>
  <c r="P33" i="8" s="1"/>
  <c r="P28" i="8"/>
  <c r="D24" i="9" l="1"/>
  <c r="E24" i="9" s="1"/>
  <c r="D23" i="9"/>
  <c r="P22" i="9"/>
  <c r="P24" i="9" s="1"/>
  <c r="N26" i="4"/>
  <c r="M28" i="4"/>
  <c r="M22" i="4"/>
  <c r="M23" i="4"/>
  <c r="P37" i="8"/>
  <c r="P29" i="8"/>
  <c r="Q28" i="8"/>
  <c r="Q27" i="8"/>
  <c r="Q33" i="8" s="1"/>
  <c r="Q29" i="8" l="1"/>
  <c r="Q37" i="8"/>
  <c r="N22" i="4"/>
  <c r="N28" i="4" s="1"/>
  <c r="N23" i="4"/>
  <c r="O26" i="4"/>
  <c r="O22" i="4" l="1"/>
  <c r="O28" i="4" s="1"/>
  <c r="O23" i="4"/>
</calcChain>
</file>

<file path=xl/sharedStrings.xml><?xml version="1.0" encoding="utf-8"?>
<sst xmlns="http://schemas.openxmlformats.org/spreadsheetml/2006/main" count="95" uniqueCount="53">
  <si>
    <t>Editable</t>
  </si>
  <si>
    <t>Flat panel cost</t>
  </si>
  <si>
    <t>Interactive whiteboard and projector cost</t>
  </si>
  <si>
    <t>Flat panel installation</t>
  </si>
  <si>
    <t>Interactive whiteboard and projector  installation</t>
  </si>
  <si>
    <t>Projector cost</t>
  </si>
  <si>
    <t>Bulb cost</t>
  </si>
  <si>
    <t>Hourly rate for support</t>
  </si>
  <si>
    <t>TCO comparison period (years)</t>
  </si>
  <si>
    <t>Estimated time for bulb replacement (hours)</t>
  </si>
  <si>
    <t>Estimated time for projector installation (hours)</t>
  </si>
  <si>
    <t>Estimated life of bulb (hours)</t>
  </si>
  <si>
    <t>Estimated life of projector (hours)</t>
  </si>
  <si>
    <t>Estimated life of IFP (hours)</t>
  </si>
  <si>
    <t>Weekly usage (hours)</t>
  </si>
  <si>
    <t>School in session (weeks)</t>
  </si>
  <si>
    <t>Calculations</t>
  </si>
  <si>
    <t>Support cost per bulb replacement</t>
  </si>
  <si>
    <t>Support cost per projector replacement</t>
  </si>
  <si>
    <t>IFP replacement (years)</t>
  </si>
  <si>
    <t>Projector replacement (years)</t>
  </si>
  <si>
    <t>Projector replacements within term</t>
  </si>
  <si>
    <t>IFP replacements within term</t>
  </si>
  <si>
    <t>Estimated life of bulb (years)</t>
  </si>
  <si>
    <t>Year</t>
  </si>
  <si>
    <t>Initial Cost</t>
  </si>
  <si>
    <t>TCO (term above)</t>
  </si>
  <si>
    <t>IFP</t>
  </si>
  <si>
    <t>IWB + Projector</t>
  </si>
  <si>
    <t>Total Cost of Ownership - Interactive Flat Panel (IFP) vs. Vivi + "Dumb" Panel</t>
  </si>
  <si>
    <t>Product Cost and Usage Variables</t>
  </si>
  <si>
    <t>"Dumb" Panel cost (65")</t>
  </si>
  <si>
    <t>Vivi Subscription Cost (annual)</t>
  </si>
  <si>
    <t>Number of classroom displays</t>
  </si>
  <si>
    <t>Installation and Maintenance Variables</t>
  </si>
  <si>
    <t>Vivi Installation</t>
  </si>
  <si>
    <t>Total Cost of Ownership</t>
  </si>
  <si>
    <t>Total Savings</t>
  </si>
  <si>
    <t>Vivi + "Dumb" Panel</t>
  </si>
  <si>
    <t>"Dumb" Panel cost</t>
  </si>
  <si>
    <t>Number of Vivi's</t>
  </si>
  <si>
    <t xml:space="preserve">TOTAL COST OF OWNERSHIP COMPARISON - Interactive Flat Panel (IFP) vs Whiteboard &amp; Projector </t>
  </si>
  <si>
    <t>Replacement Projector cost</t>
  </si>
  <si>
    <t>Weeks school in session (weeks)</t>
  </si>
  <si>
    <t>Interactive whiteboard and projector installation</t>
  </si>
  <si>
    <t>Incremental Cost YoY</t>
  </si>
  <si>
    <t>oint</t>
  </si>
  <si>
    <t>Interactive Flat panel cost</t>
  </si>
  <si>
    <t>Interactive Flat panel installation</t>
  </si>
  <si>
    <t>Interactive Flat Panel cost</t>
  </si>
  <si>
    <t>Interactive Flat Panel installation</t>
  </si>
  <si>
    <t>Number of Interactive Flat Panels</t>
  </si>
  <si>
    <t>Number of "Dumb" Panels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</si>
</sst>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44" formatCode="_(&quot;$&quot;* #,##0.00_);_(&quot;$&quot;* \(#,##0.00\);_(&quot;$&quot;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  <fill>
      <gradientFill degree="270">
        <stop position="0">
          <color theme="0"/>
        </stop>
        <stop position="1">
          <color theme="0" tint="-0.34900967436750391"/>
        </stop>
      </gradientFill>
    </fill>
    <fill>
      <patternFill patternType="solid">
        <fgColor theme="9" tint="0.79998168889431442"/>
        <bgColor indexed="64"/>
      </patternFill>
    </fill>
    <fill>
      <patternFill patternType="solid">
        <fgColor rgb="FFC0DE9E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70C0"/>
        <bgColor auto="1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5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theme="1" tint="0.499984740745262"/>
      </left>
      <right/>
      <top style="thick">
        <color theme="1" tint="0.499984740745262"/>
      </top>
      <bottom/>
      <diagonal/>
    </border>
    <border>
      <left/>
      <right/>
      <top style="thick">
        <color theme="1" tint="0.499984740745262"/>
      </top>
      <bottom/>
      <diagonal/>
    </border>
    <border>
      <left/>
      <right style="thick">
        <color theme="1" tint="0.499984740745262"/>
      </right>
      <top style="thick">
        <color theme="1" tint="0.499984740745262"/>
      </top>
      <bottom/>
      <diagonal/>
    </border>
    <border>
      <left style="thick">
        <color theme="1" tint="0.499984740745262"/>
      </left>
      <right/>
      <top/>
      <bottom/>
      <diagonal/>
    </border>
    <border>
      <left/>
      <right style="thick">
        <color theme="1" tint="0.499984740745262"/>
      </right>
      <top/>
      <bottom/>
      <diagonal/>
    </border>
    <border>
      <left style="thick">
        <color theme="1" tint="0.499984740745262"/>
      </left>
      <right/>
      <top/>
      <bottom style="thick">
        <color theme="1" tint="0.499984740745262"/>
      </bottom>
      <diagonal/>
    </border>
    <border>
      <left/>
      <right/>
      <top/>
      <bottom style="thick">
        <color theme="1" tint="0.499984740745262"/>
      </bottom>
      <diagonal/>
    </border>
    <border>
      <left/>
      <right style="thick">
        <color theme="1" tint="0.499984740745262"/>
      </right>
      <top/>
      <bottom style="thick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rgb="FF000000"/>
      </top>
      <bottom style="thin">
        <color theme="1" tint="0.499984740745262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rgb="FF000000"/>
      </top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0" fillId="2" borderId="0" xfId="0" applyFill="1"/>
    <xf numFmtId="0" fontId="0" fillId="2" borderId="3" xfId="0" applyFill="1" applyBorder="1"/>
    <xf numFmtId="0" fontId="0" fillId="0" borderId="4" xfId="0" applyBorder="1"/>
    <xf numFmtId="0" fontId="0" fillId="2" borderId="4" xfId="0" applyFill="1" applyBorder="1"/>
    <xf numFmtId="0" fontId="0" fillId="2" borderId="5" xfId="0" applyFill="1" applyBorder="1"/>
    <xf numFmtId="0" fontId="0" fillId="3" borderId="6" xfId="0" applyFill="1" applyBorder="1"/>
    <xf numFmtId="0" fontId="0" fillId="3" borderId="0" xfId="0" applyFill="1"/>
    <xf numFmtId="0" fontId="0" fillId="3" borderId="3" xfId="0" applyFill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4" borderId="10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4" borderId="0" xfId="0" applyFill="1"/>
    <xf numFmtId="0" fontId="0" fillId="4" borderId="4" xfId="0" applyFill="1" applyBorder="1"/>
    <xf numFmtId="0" fontId="0" fillId="2" borderId="10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5" borderId="7" xfId="0" applyFill="1" applyBorder="1"/>
    <xf numFmtId="0" fontId="0" fillId="5" borderId="8" xfId="0" applyFill="1" applyBorder="1"/>
    <xf numFmtId="0" fontId="0" fillId="5" borderId="9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4" borderId="1" xfId="0" applyFill="1" applyBorder="1"/>
    <xf numFmtId="0" fontId="0" fillId="6" borderId="0" xfId="0" applyFill="1" applyProtection="1">
      <protection hidden="1"/>
    </xf>
    <xf numFmtId="0" fontId="0" fillId="6" borderId="0" xfId="0" applyFill="1" applyAlignment="1" applyProtection="1">
      <alignment horizontal="center"/>
      <protection hidden="1"/>
    </xf>
    <xf numFmtId="0" fontId="0" fillId="0" borderId="12" xfId="0" applyBorder="1" applyProtection="1">
      <protection hidden="1"/>
    </xf>
    <xf numFmtId="0" fontId="0" fillId="0" borderId="13" xfId="0" applyBorder="1" applyAlignment="1" applyProtection="1">
      <alignment horizontal="center"/>
      <protection hidden="1"/>
    </xf>
    <xf numFmtId="0" fontId="0" fillId="0" borderId="13" xfId="0" applyBorder="1" applyProtection="1">
      <protection hidden="1"/>
    </xf>
    <xf numFmtId="0" fontId="0" fillId="0" borderId="14" xfId="0" applyBorder="1" applyProtection="1">
      <protection hidden="1"/>
    </xf>
    <xf numFmtId="6" fontId="0" fillId="0" borderId="20" xfId="0" applyNumberFormat="1" applyBorder="1" applyAlignment="1" applyProtection="1">
      <alignment horizontal="center"/>
      <protection hidden="1"/>
    </xf>
    <xf numFmtId="0" fontId="0" fillId="0" borderId="0" xfId="0" applyProtection="1">
      <protection hidden="1"/>
    </xf>
    <xf numFmtId="0" fontId="0" fillId="0" borderId="16" xfId="0" applyBorder="1" applyProtection="1">
      <protection hidden="1"/>
    </xf>
    <xf numFmtId="0" fontId="0" fillId="0" borderId="21" xfId="0" applyBorder="1" applyProtection="1">
      <protection hidden="1"/>
    </xf>
    <xf numFmtId="6" fontId="0" fillId="0" borderId="21" xfId="0" applyNumberFormat="1" applyBorder="1" applyAlignment="1" applyProtection="1">
      <alignment horizontal="center"/>
      <protection hidden="1"/>
    </xf>
    <xf numFmtId="0" fontId="0" fillId="0" borderId="21" xfId="0" applyBorder="1" applyAlignment="1" applyProtection="1">
      <alignment horizontal="center"/>
      <protection hidden="1"/>
    </xf>
    <xf numFmtId="0" fontId="0" fillId="0" borderId="22" xfId="0" applyBorder="1" applyProtection="1">
      <protection hidden="1"/>
    </xf>
    <xf numFmtId="0" fontId="0" fillId="0" borderId="22" xfId="0" applyBorder="1" applyAlignment="1" applyProtection="1">
      <alignment horizontal="center"/>
      <protection hidden="1"/>
    </xf>
    <xf numFmtId="0" fontId="0" fillId="0" borderId="15" xfId="0" applyBorder="1" applyProtection="1">
      <protection hidden="1"/>
    </xf>
    <xf numFmtId="0" fontId="0" fillId="0" borderId="0" xfId="0" applyAlignment="1" applyProtection="1">
      <alignment horizontal="center"/>
      <protection hidden="1"/>
    </xf>
    <xf numFmtId="6" fontId="0" fillId="0" borderId="0" xfId="0" applyNumberFormat="1" applyAlignment="1" applyProtection="1">
      <alignment horizontal="center"/>
      <protection hidden="1"/>
    </xf>
    <xf numFmtId="6" fontId="1" fillId="0" borderId="0" xfId="1" applyNumberFormat="1" applyFont="1" applyFill="1" applyBorder="1" applyAlignment="1" applyProtection="1">
      <alignment horizontal="center"/>
      <protection hidden="1"/>
    </xf>
    <xf numFmtId="0" fontId="0" fillId="0" borderId="17" xfId="0" applyBorder="1" applyProtection="1">
      <protection hidden="1"/>
    </xf>
    <xf numFmtId="0" fontId="0" fillId="0" borderId="18" xfId="0" applyBorder="1" applyProtection="1">
      <protection hidden="1"/>
    </xf>
    <xf numFmtId="6" fontId="0" fillId="0" borderId="20" xfId="0" applyNumberFormat="1" applyBorder="1" applyAlignment="1" applyProtection="1">
      <alignment horizontal="center"/>
      <protection locked="0"/>
    </xf>
    <xf numFmtId="6" fontId="0" fillId="0" borderId="21" xfId="0" applyNumberFormat="1" applyBorder="1" applyAlignment="1" applyProtection="1">
      <alignment horizontal="center"/>
      <protection locked="0"/>
    </xf>
    <xf numFmtId="0" fontId="0" fillId="0" borderId="19" xfId="0" applyBorder="1" applyProtection="1">
      <protection hidden="1"/>
    </xf>
    <xf numFmtId="6" fontId="1" fillId="0" borderId="21" xfId="1" applyNumberFormat="1" applyFont="1" applyFill="1" applyBorder="1" applyAlignment="1" applyProtection="1">
      <alignment horizontal="center"/>
      <protection hidden="1"/>
    </xf>
    <xf numFmtId="6" fontId="1" fillId="0" borderId="22" xfId="1" applyNumberFormat="1" applyFont="1" applyFill="1" applyBorder="1" applyAlignment="1" applyProtection="1">
      <alignment horizontal="center"/>
      <protection hidden="1"/>
    </xf>
    <xf numFmtId="6" fontId="0" fillId="0" borderId="22" xfId="0" applyNumberFormat="1" applyBorder="1" applyAlignment="1" applyProtection="1">
      <alignment horizontal="center"/>
      <protection hidden="1"/>
    </xf>
    <xf numFmtId="6" fontId="0" fillId="0" borderId="23" xfId="0" applyNumberFormat="1" applyBorder="1" applyAlignment="1" applyProtection="1">
      <alignment horizontal="center"/>
      <protection hidden="1"/>
    </xf>
    <xf numFmtId="0" fontId="0" fillId="0" borderId="24" xfId="0" applyBorder="1" applyProtection="1">
      <protection hidden="1"/>
    </xf>
    <xf numFmtId="0" fontId="0" fillId="0" borderId="25" xfId="0" applyBorder="1" applyProtection="1">
      <protection hidden="1"/>
    </xf>
    <xf numFmtId="0" fontId="0" fillId="0" borderId="26" xfId="0" applyBorder="1" applyProtection="1">
      <protection hidden="1"/>
    </xf>
    <xf numFmtId="0" fontId="0" fillId="0" borderId="27" xfId="0" applyBorder="1" applyProtection="1">
      <protection hidden="1"/>
    </xf>
    <xf numFmtId="0" fontId="0" fillId="0" borderId="28" xfId="0" applyBorder="1" applyProtection="1">
      <protection hidden="1"/>
    </xf>
    <xf numFmtId="0" fontId="0" fillId="0" borderId="29" xfId="0" applyBorder="1" applyProtection="1">
      <protection hidden="1"/>
    </xf>
    <xf numFmtId="38" fontId="0" fillId="0" borderId="21" xfId="0" applyNumberFormat="1" applyBorder="1" applyAlignment="1" applyProtection="1">
      <alignment horizontal="center"/>
      <protection locked="0"/>
    </xf>
    <xf numFmtId="38" fontId="0" fillId="0" borderId="22" xfId="0" applyNumberFormat="1" applyBorder="1" applyAlignment="1" applyProtection="1">
      <alignment horizontal="center"/>
      <protection locked="0"/>
    </xf>
    <xf numFmtId="0" fontId="0" fillId="0" borderId="33" xfId="0" applyBorder="1" applyProtection="1">
      <protection hidden="1"/>
    </xf>
    <xf numFmtId="0" fontId="0" fillId="0" borderId="34" xfId="0" applyBorder="1" applyProtection="1">
      <protection hidden="1"/>
    </xf>
    <xf numFmtId="0" fontId="0" fillId="0" borderId="18" xfId="0" applyBorder="1" applyAlignment="1" applyProtection="1">
      <alignment horizontal="center"/>
      <protection hidden="1"/>
    </xf>
    <xf numFmtId="0" fontId="4" fillId="0" borderId="34" xfId="0" applyFont="1" applyBorder="1" applyAlignment="1" applyProtection="1">
      <alignment horizontal="center"/>
      <protection hidden="1"/>
    </xf>
    <xf numFmtId="0" fontId="2" fillId="7" borderId="30" xfId="0" applyFont="1" applyFill="1" applyBorder="1" applyProtection="1">
      <protection hidden="1"/>
    </xf>
    <xf numFmtId="0" fontId="2" fillId="7" borderId="32" xfId="0" applyFont="1" applyFill="1" applyBorder="1" applyAlignment="1" applyProtection="1">
      <alignment horizontal="center"/>
      <protection hidden="1"/>
    </xf>
    <xf numFmtId="0" fontId="3" fillId="0" borderId="13" xfId="0" applyFont="1" applyBorder="1" applyAlignment="1" applyProtection="1">
      <alignment vertical="center"/>
      <protection hidden="1"/>
    </xf>
    <xf numFmtId="38" fontId="0" fillId="0" borderId="0" xfId="0" applyNumberFormat="1" applyAlignment="1" applyProtection="1">
      <alignment horizontal="center"/>
      <protection locked="0"/>
    </xf>
    <xf numFmtId="0" fontId="0" fillId="0" borderId="36" xfId="0" applyBorder="1" applyProtection="1">
      <protection hidden="1"/>
    </xf>
    <xf numFmtId="0" fontId="0" fillId="0" borderId="37" xfId="0" applyBorder="1" applyProtection="1">
      <protection hidden="1"/>
    </xf>
    <xf numFmtId="6" fontId="0" fillId="0" borderId="0" xfId="0" applyNumberFormat="1" applyAlignment="1" applyProtection="1">
      <alignment horizontal="center"/>
      <protection locked="0"/>
    </xf>
    <xf numFmtId="0" fontId="0" fillId="0" borderId="38" xfId="0" applyBorder="1" applyProtection="1">
      <protection hidden="1"/>
    </xf>
    <xf numFmtId="6" fontId="0" fillId="0" borderId="38" xfId="0" applyNumberFormat="1" applyBorder="1" applyAlignment="1" applyProtection="1">
      <alignment horizontal="center"/>
      <protection locked="0"/>
    </xf>
    <xf numFmtId="0" fontId="0" fillId="0" borderId="42" xfId="0" applyBorder="1" applyProtection="1">
      <protection hidden="1"/>
    </xf>
    <xf numFmtId="0" fontId="0" fillId="0" borderId="43" xfId="0" applyBorder="1" applyProtection="1">
      <protection hidden="1"/>
    </xf>
    <xf numFmtId="0" fontId="0" fillId="0" borderId="45" xfId="0" applyBorder="1" applyProtection="1">
      <protection hidden="1"/>
    </xf>
    <xf numFmtId="0" fontId="0" fillId="0" borderId="47" xfId="0" applyBorder="1" applyProtection="1">
      <protection hidden="1"/>
    </xf>
    <xf numFmtId="0" fontId="0" fillId="0" borderId="44" xfId="0" applyBorder="1" applyProtection="1">
      <protection hidden="1"/>
    </xf>
    <xf numFmtId="0" fontId="0" fillId="0" borderId="46" xfId="0" applyBorder="1" applyProtection="1">
      <protection hidden="1"/>
    </xf>
    <xf numFmtId="0" fontId="0" fillId="0" borderId="48" xfId="0" applyBorder="1" applyProtection="1">
      <protection hidden="1"/>
    </xf>
    <xf numFmtId="6" fontId="0" fillId="8" borderId="47" xfId="0" applyNumberFormat="1" applyFill="1" applyBorder="1" applyAlignment="1" applyProtection="1">
      <alignment horizontal="center"/>
      <protection locked="0"/>
    </xf>
    <xf numFmtId="1" fontId="0" fillId="8" borderId="44" xfId="0" applyNumberFormat="1" applyFill="1" applyBorder="1" applyAlignment="1" applyProtection="1">
      <alignment horizontal="center"/>
      <protection hidden="1"/>
    </xf>
    <xf numFmtId="6" fontId="1" fillId="0" borderId="48" xfId="1" applyNumberFormat="1" applyFont="1" applyFill="1" applyBorder="1" applyAlignment="1" applyProtection="1">
      <alignment horizontal="center"/>
      <protection hidden="1"/>
    </xf>
    <xf numFmtId="0" fontId="5" fillId="0" borderId="0" xfId="0" applyFont="1"/>
    <xf numFmtId="0" fontId="6" fillId="0" borderId="0" xfId="0" applyFont="1"/>
    <xf numFmtId="6" fontId="6" fillId="0" borderId="0" xfId="0" applyNumberFormat="1" applyFont="1" applyAlignment="1">
      <alignment horizontal="left"/>
    </xf>
    <xf numFmtId="0" fontId="0" fillId="9" borderId="22" xfId="0" applyFill="1" applyBorder="1" applyProtection="1">
      <protection hidden="1"/>
    </xf>
    <xf numFmtId="6" fontId="0" fillId="9" borderId="23" xfId="0" applyNumberFormat="1" applyFill="1" applyBorder="1" applyAlignment="1" applyProtection="1">
      <alignment horizontal="center"/>
      <protection hidden="1"/>
    </xf>
    <xf numFmtId="6" fontId="1" fillId="9" borderId="35" xfId="1" applyNumberFormat="1" applyFont="1" applyFill="1" applyBorder="1" applyAlignment="1" applyProtection="1">
      <alignment horizontal="center"/>
      <protection hidden="1"/>
    </xf>
    <xf numFmtId="0" fontId="7" fillId="10" borderId="39" xfId="0" applyFont="1" applyFill="1" applyBorder="1" applyAlignment="1" applyProtection="1">
      <alignment horizontal="center"/>
      <protection hidden="1"/>
    </xf>
    <xf numFmtId="0" fontId="7" fillId="10" borderId="30" xfId="0" applyFont="1" applyFill="1" applyBorder="1" applyProtection="1">
      <protection hidden="1"/>
    </xf>
    <xf numFmtId="0" fontId="7" fillId="10" borderId="32" xfId="0" applyFont="1" applyFill="1" applyBorder="1" applyAlignment="1" applyProtection="1">
      <alignment horizontal="center"/>
      <protection hidden="1"/>
    </xf>
    <xf numFmtId="6" fontId="0" fillId="8" borderId="21" xfId="0" applyNumberFormat="1" applyFill="1" applyBorder="1" applyAlignment="1" applyProtection="1">
      <alignment horizontal="center"/>
      <protection locked="0"/>
    </xf>
    <xf numFmtId="6" fontId="0" fillId="8" borderId="20" xfId="0" applyNumberFormat="1" applyFill="1" applyBorder="1" applyAlignment="1" applyProtection="1">
      <alignment horizontal="center"/>
      <protection locked="0"/>
    </xf>
    <xf numFmtId="38" fontId="0" fillId="8" borderId="21" xfId="0" applyNumberFormat="1" applyFill="1" applyBorder="1" applyAlignment="1" applyProtection="1">
      <alignment horizontal="center"/>
      <protection locked="0"/>
    </xf>
    <xf numFmtId="1" fontId="0" fillId="8" borderId="37" xfId="0" applyNumberFormat="1" applyFill="1" applyBorder="1" applyAlignment="1" applyProtection="1">
      <alignment horizontal="center"/>
      <protection hidden="1"/>
    </xf>
    <xf numFmtId="0" fontId="0" fillId="0" borderId="50" xfId="0" applyBorder="1" applyAlignment="1" applyProtection="1">
      <alignment horizontal="center"/>
      <protection hidden="1"/>
    </xf>
    <xf numFmtId="6" fontId="0" fillId="0" borderId="51" xfId="0" applyNumberFormat="1" applyBorder="1" applyAlignment="1" applyProtection="1">
      <alignment horizontal="center"/>
      <protection hidden="1"/>
    </xf>
    <xf numFmtId="6" fontId="0" fillId="0" borderId="52" xfId="0" applyNumberFormat="1" applyBorder="1" applyAlignment="1" applyProtection="1">
      <alignment horizontal="center"/>
      <protection hidden="1"/>
    </xf>
    <xf numFmtId="0" fontId="0" fillId="11" borderId="49" xfId="0" applyFill="1" applyBorder="1" applyProtection="1">
      <protection hidden="1"/>
    </xf>
    <xf numFmtId="6" fontId="1" fillId="11" borderId="49" xfId="1" applyNumberFormat="1" applyFont="1" applyFill="1" applyBorder="1" applyAlignment="1" applyProtection="1">
      <alignment horizontal="center"/>
      <protection hidden="1"/>
    </xf>
    <xf numFmtId="6" fontId="0" fillId="11" borderId="53" xfId="0" applyNumberFormat="1" applyFill="1" applyBorder="1" applyAlignment="1" applyProtection="1">
      <alignment horizontal="center"/>
      <protection hidden="1"/>
    </xf>
    <xf numFmtId="0" fontId="7" fillId="12" borderId="40" xfId="0" applyFont="1" applyFill="1" applyBorder="1" applyProtection="1">
      <protection hidden="1"/>
    </xf>
    <xf numFmtId="0" fontId="7" fillId="12" borderId="41" xfId="0" applyFont="1" applyFill="1" applyBorder="1" applyAlignment="1" applyProtection="1">
      <alignment horizontal="center"/>
      <protection hidden="1"/>
    </xf>
    <xf numFmtId="6" fontId="0" fillId="13" borderId="44" xfId="0" applyNumberFormat="1" applyFill="1" applyBorder="1" applyAlignment="1" applyProtection="1">
      <alignment horizontal="center"/>
      <protection locked="0"/>
    </xf>
    <xf numFmtId="1" fontId="0" fillId="13" borderId="44" xfId="0" applyNumberFormat="1" applyFill="1" applyBorder="1" applyAlignment="1" applyProtection="1">
      <alignment horizontal="center"/>
      <protection hidden="1"/>
    </xf>
    <xf numFmtId="1" fontId="0" fillId="13" borderId="46" xfId="0" applyNumberFormat="1" applyFill="1" applyBorder="1" applyAlignment="1" applyProtection="1">
      <alignment horizontal="center"/>
      <protection hidden="1"/>
    </xf>
    <xf numFmtId="6" fontId="0" fillId="13" borderId="21" xfId="0" applyNumberFormat="1" applyFill="1" applyBorder="1" applyAlignment="1" applyProtection="1">
      <alignment horizontal="center"/>
      <protection locked="0"/>
    </xf>
    <xf numFmtId="38" fontId="0" fillId="14" borderId="44" xfId="0" applyNumberFormat="1" applyFill="1" applyBorder="1" applyAlignment="1" applyProtection="1">
      <alignment horizontal="center"/>
      <protection locked="0"/>
    </xf>
    <xf numFmtId="0" fontId="0" fillId="0" borderId="7" xfId="0" applyBorder="1" applyAlignment="1">
      <alignment horizontal="center" vertical="center" textRotation="90"/>
    </xf>
    <xf numFmtId="0" fontId="0" fillId="0" borderId="8" xfId="0" applyBorder="1" applyAlignment="1">
      <alignment horizontal="center" vertical="center" textRotation="90"/>
    </xf>
    <xf numFmtId="0" fontId="0" fillId="0" borderId="9" xfId="0" applyBorder="1" applyAlignment="1">
      <alignment horizontal="center" vertical="center" textRotation="90"/>
    </xf>
    <xf numFmtId="0" fontId="0" fillId="0" borderId="1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7" fillId="10" borderId="30" xfId="0" applyFont="1" applyFill="1" applyBorder="1" applyAlignment="1" applyProtection="1">
      <alignment horizontal="center"/>
      <protection hidden="1"/>
    </xf>
    <xf numFmtId="0" fontId="7" fillId="10" borderId="31" xfId="0" applyFont="1" applyFill="1" applyBorder="1" applyAlignment="1" applyProtection="1">
      <alignment horizontal="center"/>
      <protection hidden="1"/>
    </xf>
    <xf numFmtId="0" fontId="7" fillId="10" borderId="32" xfId="0" applyFont="1" applyFill="1" applyBorder="1" applyAlignment="1" applyProtection="1">
      <alignment horizontal="center"/>
      <protection hidden="1"/>
    </xf>
    <xf numFmtId="0" fontId="0" fillId="0" borderId="0" xfId="0" applyAlignment="1" applyProtection="1">
      <alignment horizontal="left" vertical="top" wrapText="1"/>
      <protection hidden="1"/>
    </xf>
    <xf numFmtId="0" fontId="7" fillId="12" borderId="24" xfId="0" applyFont="1" applyFill="1" applyBorder="1" applyAlignment="1" applyProtection="1">
      <alignment horizontal="center"/>
      <protection hidden="1"/>
    </xf>
    <xf numFmtId="0" fontId="7" fillId="12" borderId="33" xfId="0" applyFont="1" applyFill="1" applyBorder="1" applyAlignment="1" applyProtection="1">
      <alignment horizontal="center"/>
      <protection hidden="1"/>
    </xf>
    <xf numFmtId="0" fontId="7" fillId="12" borderId="25" xfId="0" applyFont="1" applyFill="1" applyBorder="1" applyAlignment="1" applyProtection="1">
      <alignment horizontal="center"/>
      <protection hidden="1"/>
    </xf>
    <xf numFmtId="0" fontId="7" fillId="12" borderId="30" xfId="0" applyFont="1" applyFill="1" applyBorder="1" applyAlignment="1" applyProtection="1">
      <alignment horizontal="center"/>
      <protection hidden="1"/>
    </xf>
    <xf numFmtId="0" fontId="7" fillId="12" borderId="31" xfId="0" applyFont="1" applyFill="1" applyBorder="1" applyAlignment="1" applyProtection="1">
      <alignment horizontal="center"/>
      <protection hidden="1"/>
    </xf>
    <xf numFmtId="0" fontId="7" fillId="12" borderId="32" xfId="0" applyFont="1" applyFill="1" applyBorder="1" applyAlignment="1" applyProtection="1">
      <alignment horizontal="center"/>
      <protection hidden="1"/>
    </xf>
    <xf numFmtId="0" fontId="2" fillId="7" borderId="30" xfId="0" applyFont="1" applyFill="1" applyBorder="1" applyAlignment="1" applyProtection="1">
      <alignment horizontal="center"/>
      <protection hidden="1"/>
    </xf>
    <xf numFmtId="0" fontId="2" fillId="7" borderId="31" xfId="0" applyFont="1" applyFill="1" applyBorder="1" applyAlignment="1" applyProtection="1">
      <alignment horizontal="center"/>
      <protection hidden="1"/>
    </xf>
    <xf numFmtId="0" fontId="2" fillId="7" borderId="32" xfId="0" applyFont="1" applyFill="1" applyBorder="1" applyAlignment="1" applyProtection="1">
      <alignment horizontal="center"/>
      <protection hidden="1"/>
    </xf>
    <xf numFmtId="0" fontId="0" fillId="7" borderId="30" xfId="0" applyFill="1" applyBorder="1" applyAlignment="1" applyProtection="1">
      <alignment horizontal="center"/>
      <protection hidden="1"/>
    </xf>
    <xf numFmtId="0" fontId="0" fillId="7" borderId="31" xfId="0" applyFill="1" applyBorder="1" applyAlignment="1" applyProtection="1">
      <alignment horizontal="center"/>
      <protection hidden="1"/>
    </xf>
    <xf numFmtId="0" fontId="0" fillId="7" borderId="32" xfId="0" applyFill="1" applyBorder="1" applyAlignment="1" applyProtection="1">
      <alignment horizontal="center"/>
      <protection hidden="1"/>
    </xf>
  </cellXfs>
  <cellStyles count="2">
    <cellStyle name="Currency" xfId="1" builtinId="4"/>
    <cellStyle name="Normal" xfId="0" builtinId="0"/>
  </cellStyles>
  <dxfs count="4">
    <dxf>
      <font>
        <color rgb="FF9C0006"/>
      </font>
      <fill>
        <gradientFill degree="270">
          <stop position="0">
            <color theme="0"/>
          </stop>
          <stop position="1">
            <color rgb="FFFFC7CE"/>
          </stop>
        </gradientFill>
      </fill>
    </dxf>
    <dxf>
      <font>
        <color rgb="FF9C0006"/>
      </font>
      <fill>
        <gradientFill degree="270">
          <stop position="0">
            <color theme="0"/>
          </stop>
          <stop position="1">
            <color rgb="FFFFC7CE"/>
          </stop>
        </gradientFill>
      </fill>
    </dxf>
    <dxf>
      <font>
        <color rgb="FF9C0006"/>
      </font>
      <fill>
        <gradientFill degree="270">
          <stop position="0">
            <color theme="0"/>
          </stop>
          <stop position="1">
            <color rgb="FFFFC7CE"/>
          </stop>
        </gradient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81BC41"/>
      <color rgb="FFFFF78F"/>
      <color rgb="FFFFC7CE"/>
      <color rgb="FFC0DE9E"/>
      <color rgb="FFA7F2FF"/>
      <color rgb="FF00BF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IFP</c:v>
          </c:tx>
          <c:marker>
            <c:symbol val="none"/>
          </c:marker>
          <c:cat>
            <c:numRef>
              <c:f>' Summay'!$E$26:$O$26</c:f>
              <c:numCache>
                <c:formatCode>General</c:formatCode>
                <c:ptCount val="1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</c:numCache>
            </c:numRef>
          </c:cat>
          <c:val>
            <c:numRef>
              <c:f>' Summay'!$E$27:$O$27</c:f>
              <c:numCache>
                <c:formatCode>General</c:formatCode>
                <c:ptCount val="11"/>
                <c:pt idx="0">
                  <c:v>4750</c:v>
                </c:pt>
                <c:pt idx="1">
                  <c:v>4750</c:v>
                </c:pt>
                <c:pt idx="2">
                  <c:v>4750</c:v>
                </c:pt>
                <c:pt idx="3">
                  <c:v>4750</c:v>
                </c:pt>
                <c:pt idx="4">
                  <c:v>4750</c:v>
                </c:pt>
                <c:pt idx="5">
                  <c:v>4750</c:v>
                </c:pt>
                <c:pt idx="6">
                  <c:v>4750</c:v>
                </c:pt>
                <c:pt idx="7">
                  <c:v>4750</c:v>
                </c:pt>
                <c:pt idx="8">
                  <c:v>4750</c:v>
                </c:pt>
                <c:pt idx="9">
                  <c:v>4750</c:v>
                </c:pt>
                <c:pt idx="10">
                  <c:v>4750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B5A-3949-8550-681873272989}"/>
            </c:ext>
          </c:extLst>
        </c:ser>
        <c:ser>
          <c:idx val="1"/>
          <c:order val="1"/>
          <c:tx>
            <c:v>IWB and Projector</c:v>
          </c:tx>
          <c:marker>
            <c:symbol val="none"/>
          </c:marker>
          <c:cat>
            <c:numRef>
              <c:f>' Summay'!$E$26:$O$26</c:f>
              <c:numCache>
                <c:formatCode>General</c:formatCode>
                <c:ptCount val="1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</c:numCache>
            </c:numRef>
          </c:cat>
          <c:val>
            <c:numRef>
              <c:f>' Summay'!$E$28:$O$28</c:f>
              <c:numCache>
                <c:formatCode>General</c:formatCode>
                <c:ptCount val="11"/>
                <c:pt idx="0">
                  <c:v>4250</c:v>
                </c:pt>
                <c:pt idx="1">
                  <c:v>4250</c:v>
                </c:pt>
                <c:pt idx="2">
                  <c:v>4440</c:v>
                </c:pt>
                <c:pt idx="3">
                  <c:v>4440</c:v>
                </c:pt>
                <c:pt idx="4">
                  <c:v>4630</c:v>
                </c:pt>
                <c:pt idx="5">
                  <c:v>5750</c:v>
                </c:pt>
                <c:pt idx="6">
                  <c:v>5940</c:v>
                </c:pt>
                <c:pt idx="7">
                  <c:v>6130</c:v>
                </c:pt>
                <c:pt idx="8">
                  <c:v>6130</c:v>
                </c:pt>
                <c:pt idx="9">
                  <c:v>6320</c:v>
                </c:pt>
                <c:pt idx="10">
                  <c:v>7440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5A-3949-8550-6818732729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2621944"/>
        <c:axId val="594082600"/>
      </c:lineChart>
      <c:catAx>
        <c:axId val="392621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594082600"/>
        <c:crosses val="autoZero"/>
        <c:auto val="1"/>
        <c:lblAlgn val="ctr"/>
        <c:lblOffset val="100"/>
        <c:noMultiLvlLbl val="0"/>
      </c:catAx>
      <c:valAx>
        <c:axId val="594082600"/>
        <c:scaling>
          <c:orientation val="minMax"/>
        </c:scaling>
        <c:delete val="0"/>
        <c:axPos val="l"/>
        <c:majorGridlines/>
        <c:numFmt formatCode="\$#,##0" sourceLinked="0"/>
        <c:majorTickMark val="out"/>
        <c:minorTickMark val="none"/>
        <c:tickLblPos val="nextTo"/>
        <c:crossAx val="392621944"/>
        <c:crosses val="autoZero"/>
        <c:crossBetween val="midCat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Total</a:t>
            </a:r>
            <a:r>
              <a:rPr lang="en-US" baseline="0"/>
              <a:t> Cost of Ownership Over 10 Years</a:t>
            </a:r>
            <a:endParaRPr lang="en-US"/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IFP</c:v>
          </c:tx>
          <c:spPr>
            <a:ln>
              <a:solidFill>
                <a:srgbClr val="00BFDD"/>
              </a:solidFill>
            </a:ln>
          </c:spPr>
          <c:marker>
            <c:symbol val="none"/>
          </c:marker>
          <c:cat>
            <c:numRef>
              <c:f>'Vivi TCO'!$G$22:$P$22</c:f>
              <c:numCache>
                <c:formatCode>General</c:formatCode>
                <c:ptCount val="1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</c:numCache>
            </c:numRef>
          </c:cat>
          <c:val>
            <c:numRef>
              <c:f>'Vivi TCO'!$G$23:$P$23</c:f>
              <c:numCache>
                <c:formatCode>"$"#,##0_);[Red]\("$"#,##0\)</c:formatCode>
                <c:ptCount val="10"/>
                <c:pt idx="0">
                  <c:v>167250</c:v>
                </c:pt>
                <c:pt idx="1">
                  <c:v>167250</c:v>
                </c:pt>
                <c:pt idx="2">
                  <c:v>167250</c:v>
                </c:pt>
                <c:pt idx="3">
                  <c:v>167250</c:v>
                </c:pt>
                <c:pt idx="4">
                  <c:v>167250</c:v>
                </c:pt>
                <c:pt idx="5">
                  <c:v>167250</c:v>
                </c:pt>
                <c:pt idx="6">
                  <c:v>167250</c:v>
                </c:pt>
                <c:pt idx="7">
                  <c:v>167250</c:v>
                </c:pt>
                <c:pt idx="8">
                  <c:v>167250</c:v>
                </c:pt>
                <c:pt idx="9">
                  <c:v>167250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A61-4F21-A25B-6504746B5A60}"/>
            </c:ext>
          </c:extLst>
        </c:ser>
        <c:ser>
          <c:idx val="1"/>
          <c:order val="1"/>
          <c:tx>
            <c:v>Vivi + "Dumb" Panel</c:v>
          </c:tx>
          <c:spPr>
            <a:ln>
              <a:solidFill>
                <a:srgbClr val="81BC41"/>
              </a:solidFill>
            </a:ln>
          </c:spPr>
          <c:marker>
            <c:symbol val="none"/>
          </c:marker>
          <c:cat>
            <c:numRef>
              <c:f>'Vivi TCO'!$G$22:$P$22</c:f>
              <c:numCache>
                <c:formatCode>General</c:formatCode>
                <c:ptCount val="1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</c:numCache>
            </c:numRef>
          </c:cat>
          <c:val>
            <c:numRef>
              <c:f>'Vivi TCO'!$G$24:$P$24</c:f>
              <c:numCache>
                <c:formatCode>"$"#,##0_);[Red]\("$"#,##0\)</c:formatCode>
                <c:ptCount val="10"/>
                <c:pt idx="0">
                  <c:v>35450</c:v>
                </c:pt>
                <c:pt idx="1">
                  <c:v>43400</c:v>
                </c:pt>
                <c:pt idx="2">
                  <c:v>51350</c:v>
                </c:pt>
                <c:pt idx="3">
                  <c:v>59300</c:v>
                </c:pt>
                <c:pt idx="4">
                  <c:v>67250</c:v>
                </c:pt>
                <c:pt idx="5">
                  <c:v>75200</c:v>
                </c:pt>
                <c:pt idx="6">
                  <c:v>83150</c:v>
                </c:pt>
                <c:pt idx="7">
                  <c:v>91100</c:v>
                </c:pt>
                <c:pt idx="8">
                  <c:v>99050</c:v>
                </c:pt>
                <c:pt idx="9">
                  <c:v>107000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A61-4F21-A25B-6504746B5A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4084952"/>
        <c:axId val="594085344"/>
      </c:lineChart>
      <c:catAx>
        <c:axId val="594084952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94085344"/>
        <c:crosses val="autoZero"/>
        <c:auto val="1"/>
        <c:lblAlgn val="ctr"/>
        <c:lblOffset val="100"/>
        <c:noMultiLvlLbl val="0"/>
      </c:catAx>
      <c:valAx>
        <c:axId val="594085344"/>
        <c:scaling>
          <c:orientation val="minMax"/>
          <c:min val="1000"/>
        </c:scaling>
        <c:delete val="0"/>
        <c:axPos val="l"/>
        <c:majorGridlines/>
        <c:numFmt formatCode="\$#,##0" sourceLinked="0"/>
        <c:majorTickMark val="none"/>
        <c:minorTickMark val="none"/>
        <c:tickLblPos val="nextTo"/>
        <c:txPr>
          <a:bodyPr/>
          <a:lstStyle/>
          <a:p>
            <a:pPr>
              <a:defRPr sz="1050"/>
            </a:pPr>
            <a:endParaRPr lang="en-US"/>
          </a:p>
        </c:txPr>
        <c:crossAx val="594084952"/>
        <c:crosses val="autoZero"/>
        <c:crossBetween val="midCat"/>
      </c:valAx>
    </c:plotArea>
    <c:legend>
      <c:legendPos val="t"/>
      <c:overlay val="0"/>
    </c:legend>
    <c:plotVisOnly val="1"/>
    <c:dispBlanksAs val="gap"/>
    <c:showDLblsOverMax val="0"/>
  </c:chart>
  <c:spPr>
    <a:ln>
      <a:solidFill>
        <a:schemeClr val="tx1">
          <a:lumMod val="50000"/>
          <a:lumOff val="50000"/>
        </a:schemeClr>
      </a:solidFill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Total</a:t>
            </a:r>
            <a:r>
              <a:rPr lang="en-US" baseline="0"/>
              <a:t> Cost of Ownership Over 10 Years</a:t>
            </a:r>
            <a:endParaRPr lang="en-US"/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IFP</c:v>
          </c:tx>
          <c:spPr>
            <a:ln>
              <a:solidFill>
                <a:srgbClr val="00BFDD"/>
              </a:solidFill>
            </a:ln>
          </c:spPr>
          <c:marker>
            <c:symbol val="none"/>
          </c:marker>
          <c:cat>
            <c:numRef>
              <c:f>'Vivi TCO (2)'!$G$24:$P$24</c:f>
              <c:numCache>
                <c:formatCode>General</c:formatCode>
                <c:ptCount val="1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</c:numCache>
            </c:numRef>
          </c:cat>
          <c:val>
            <c:numRef>
              <c:f>'Vivi TCO (2)'!$G$25:$P$25</c:f>
              <c:numCache>
                <c:formatCode>"$"#,##0_);[Red]\("$"#,##0\)</c:formatCode>
                <c:ptCount val="10"/>
                <c:pt idx="0">
                  <c:v>2345</c:v>
                </c:pt>
                <c:pt idx="1">
                  <c:v>2345</c:v>
                </c:pt>
                <c:pt idx="2">
                  <c:v>2345</c:v>
                </c:pt>
                <c:pt idx="3">
                  <c:v>2345</c:v>
                </c:pt>
                <c:pt idx="4">
                  <c:v>2345</c:v>
                </c:pt>
                <c:pt idx="5">
                  <c:v>2345</c:v>
                </c:pt>
                <c:pt idx="6">
                  <c:v>2345</c:v>
                </c:pt>
                <c:pt idx="7">
                  <c:v>2345</c:v>
                </c:pt>
                <c:pt idx="8">
                  <c:v>2345</c:v>
                </c:pt>
                <c:pt idx="9">
                  <c:v>2345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FF-4FE7-887C-82AC8B971848}"/>
            </c:ext>
          </c:extLst>
        </c:ser>
        <c:ser>
          <c:idx val="1"/>
          <c:order val="1"/>
          <c:tx>
            <c:v>Vivi + "Dumb" Panel</c:v>
          </c:tx>
          <c:spPr>
            <a:ln>
              <a:solidFill>
                <a:srgbClr val="81BC41"/>
              </a:solidFill>
            </a:ln>
          </c:spPr>
          <c:marker>
            <c:symbol val="none"/>
          </c:marker>
          <c:cat>
            <c:numRef>
              <c:f>'Vivi TCO (2)'!$G$24:$P$24</c:f>
              <c:numCache>
                <c:formatCode>General</c:formatCode>
                <c:ptCount val="1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</c:numCache>
            </c:numRef>
          </c:cat>
          <c:val>
            <c:numRef>
              <c:f>'Vivi TCO (2)'!$G$26:$P$26</c:f>
              <c:numCache>
                <c:formatCode>"$"#,##0_);[Red]\("$"#,##0\)</c:formatCode>
                <c:ptCount val="10"/>
                <c:pt idx="0">
                  <c:v>1049</c:v>
                </c:pt>
                <c:pt idx="1">
                  <c:v>1198</c:v>
                </c:pt>
                <c:pt idx="2">
                  <c:v>1347</c:v>
                </c:pt>
                <c:pt idx="3">
                  <c:v>1496</c:v>
                </c:pt>
                <c:pt idx="4">
                  <c:v>1645</c:v>
                </c:pt>
                <c:pt idx="5">
                  <c:v>1794</c:v>
                </c:pt>
                <c:pt idx="6">
                  <c:v>1943</c:v>
                </c:pt>
                <c:pt idx="7">
                  <c:v>2092</c:v>
                </c:pt>
                <c:pt idx="8">
                  <c:v>2241</c:v>
                </c:pt>
                <c:pt idx="9">
                  <c:v>2390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FF-4FE7-887C-82AC8B9718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4084952"/>
        <c:axId val="594085344"/>
      </c:lineChart>
      <c:catAx>
        <c:axId val="594084952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94085344"/>
        <c:crosses val="autoZero"/>
        <c:auto val="1"/>
        <c:lblAlgn val="ctr"/>
        <c:lblOffset val="100"/>
        <c:noMultiLvlLbl val="0"/>
      </c:catAx>
      <c:valAx>
        <c:axId val="594085344"/>
        <c:scaling>
          <c:orientation val="minMax"/>
          <c:min val="1000"/>
        </c:scaling>
        <c:delete val="0"/>
        <c:axPos val="l"/>
        <c:majorGridlines/>
        <c:numFmt formatCode="\$#,##0" sourceLinked="0"/>
        <c:majorTickMark val="none"/>
        <c:minorTickMark val="none"/>
        <c:tickLblPos val="nextTo"/>
        <c:txPr>
          <a:bodyPr/>
          <a:lstStyle/>
          <a:p>
            <a:pPr>
              <a:defRPr sz="1050"/>
            </a:pPr>
            <a:endParaRPr lang="en-US"/>
          </a:p>
        </c:txPr>
        <c:crossAx val="594084952"/>
        <c:crosses val="autoZero"/>
        <c:crossBetween val="midCat"/>
      </c:valAx>
    </c:plotArea>
    <c:legend>
      <c:legendPos val="t"/>
      <c:overlay val="0"/>
    </c:legend>
    <c:plotVisOnly val="1"/>
    <c:dispBlanksAs val="gap"/>
    <c:showDLblsOverMax val="0"/>
  </c:chart>
  <c:spPr>
    <a:ln>
      <a:solidFill>
        <a:schemeClr val="tx1">
          <a:lumMod val="50000"/>
          <a:lumOff val="50000"/>
        </a:schemeClr>
      </a:solidFill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Total</a:t>
            </a:r>
            <a:r>
              <a:rPr lang="en-US" baseline="0"/>
              <a:t> Cost of Ownership Over 10 Years</a:t>
            </a:r>
            <a:endParaRPr lang="en-US"/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IFP</c:v>
          </c:tx>
          <c:spPr>
            <a:ln>
              <a:solidFill>
                <a:srgbClr val="00BFDD"/>
              </a:solidFill>
            </a:ln>
          </c:spPr>
          <c:marker>
            <c:symbol val="none"/>
          </c:marker>
          <c:cat>
            <c:numRef>
              <c:f>Reference!$G$31:$Q$31</c:f>
              <c:numCache>
                <c:formatCode>General</c:formatCode>
                <c:ptCount val="1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</c:numCache>
            </c:numRef>
          </c:cat>
          <c:val>
            <c:numRef>
              <c:f>Reference!$G$32:$Q$32</c:f>
              <c:numCache>
                <c:formatCode>"$"#,##0_);[Red]\("$"#,##0\)</c:formatCode>
                <c:ptCount val="11"/>
                <c:pt idx="0">
                  <c:v>3345</c:v>
                </c:pt>
                <c:pt idx="1">
                  <c:v>3345</c:v>
                </c:pt>
                <c:pt idx="2">
                  <c:v>3345</c:v>
                </c:pt>
                <c:pt idx="3">
                  <c:v>3345</c:v>
                </c:pt>
                <c:pt idx="4">
                  <c:v>3345</c:v>
                </c:pt>
                <c:pt idx="5">
                  <c:v>3345</c:v>
                </c:pt>
                <c:pt idx="6">
                  <c:v>3345</c:v>
                </c:pt>
                <c:pt idx="7">
                  <c:v>3345</c:v>
                </c:pt>
                <c:pt idx="8">
                  <c:v>3345</c:v>
                </c:pt>
                <c:pt idx="9">
                  <c:v>3345</c:v>
                </c:pt>
                <c:pt idx="10">
                  <c:v>3345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81-CB4F-B544-2463D402BC6C}"/>
            </c:ext>
          </c:extLst>
        </c:ser>
        <c:ser>
          <c:idx val="1"/>
          <c:order val="1"/>
          <c:tx>
            <c:v>IWB and Projector</c:v>
          </c:tx>
          <c:spPr>
            <a:ln>
              <a:solidFill>
                <a:srgbClr val="81BC41"/>
              </a:solidFill>
            </a:ln>
          </c:spPr>
          <c:marker>
            <c:symbol val="none"/>
          </c:marker>
          <c:cat>
            <c:numRef>
              <c:f>Reference!$G$31:$Q$31</c:f>
              <c:numCache>
                <c:formatCode>General</c:formatCode>
                <c:ptCount val="1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</c:numCache>
            </c:numRef>
          </c:cat>
          <c:val>
            <c:numRef>
              <c:f>Reference!$G$33:$Q$33</c:f>
              <c:numCache>
                <c:formatCode>"$"#,##0_);[Red]\("$"#,##0\)</c:formatCode>
                <c:ptCount val="11"/>
                <c:pt idx="0">
                  <c:v>3200</c:v>
                </c:pt>
                <c:pt idx="1">
                  <c:v>3200</c:v>
                </c:pt>
                <c:pt idx="2">
                  <c:v>3200</c:v>
                </c:pt>
                <c:pt idx="3">
                  <c:v>3384</c:v>
                </c:pt>
                <c:pt idx="4">
                  <c:v>3384</c:v>
                </c:pt>
                <c:pt idx="5">
                  <c:v>5398</c:v>
                </c:pt>
                <c:pt idx="6">
                  <c:v>5398</c:v>
                </c:pt>
                <c:pt idx="7">
                  <c:v>5582</c:v>
                </c:pt>
                <c:pt idx="8">
                  <c:v>5582</c:v>
                </c:pt>
                <c:pt idx="9">
                  <c:v>7596</c:v>
                </c:pt>
                <c:pt idx="10">
                  <c:v>7596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581-CB4F-B544-2463D402BC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4084952"/>
        <c:axId val="594085344"/>
      </c:lineChart>
      <c:catAx>
        <c:axId val="594084952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94085344"/>
        <c:crosses val="autoZero"/>
        <c:auto val="1"/>
        <c:lblAlgn val="ctr"/>
        <c:lblOffset val="100"/>
        <c:noMultiLvlLbl val="0"/>
      </c:catAx>
      <c:valAx>
        <c:axId val="594085344"/>
        <c:scaling>
          <c:orientation val="minMax"/>
          <c:min val="1000"/>
        </c:scaling>
        <c:delete val="0"/>
        <c:axPos val="l"/>
        <c:majorGridlines/>
        <c:numFmt formatCode="\$#,##0" sourceLinked="0"/>
        <c:majorTickMark val="none"/>
        <c:minorTickMark val="none"/>
        <c:tickLblPos val="nextTo"/>
        <c:txPr>
          <a:bodyPr/>
          <a:lstStyle/>
          <a:p>
            <a:pPr>
              <a:defRPr sz="1050"/>
            </a:pPr>
            <a:endParaRPr lang="en-US"/>
          </a:p>
        </c:txPr>
        <c:crossAx val="594084952"/>
        <c:crosses val="autoZero"/>
        <c:crossBetween val="midCat"/>
        <c:majorUnit val="500"/>
      </c:valAx>
    </c:plotArea>
    <c:legend>
      <c:legendPos val="t"/>
      <c:overlay val="0"/>
    </c:legend>
    <c:plotVisOnly val="1"/>
    <c:dispBlanksAs val="gap"/>
    <c:showDLblsOverMax val="0"/>
  </c:chart>
  <c:spPr>
    <a:ln>
      <a:solidFill>
        <a:schemeClr val="tx1">
          <a:lumMod val="50000"/>
          <a:lumOff val="50000"/>
        </a:schemeClr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619125</xdr:colOff>
      <xdr:row>1</xdr:row>
      <xdr:rowOff>57150</xdr:rowOff>
    </xdr:from>
    <xdr:to>
      <xdr:col>15</xdr:col>
      <xdr:colOff>0</xdr:colOff>
      <xdr:row>23</xdr:row>
      <xdr:rowOff>142875</xdr:rowOff>
    </xdr:to>
    <xdr:graphicFrame macro="">
      <xdr:nvGraphicFramePr>
        <xdr:cNvPr id="17410" name="Chart 1">
          <a:extLst>
            <a:ext uri="{FF2B5EF4-FFF2-40B4-BE49-F238E27FC236}">
              <a16:creationId xmlns:a16="http://schemas.microsoft.com/office/drawing/2014/main" id="{00000000-0008-0000-0000-0000024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247649</xdr:colOff>
      <xdr:row>1</xdr:row>
      <xdr:rowOff>866774</xdr:rowOff>
    </xdr:from>
    <xdr:to>
      <xdr:col>16</xdr:col>
      <xdr:colOff>3047</xdr:colOff>
      <xdr:row>19</xdr:row>
      <xdr:rowOff>205739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A19352C-1DDA-44A3-8640-ACBE8B94D0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13</xdr:col>
      <xdr:colOff>200025</xdr:colOff>
      <xdr:row>1</xdr:row>
      <xdr:rowOff>28575</xdr:rowOff>
    </xdr:from>
    <xdr:to>
      <xdr:col>15</xdr:col>
      <xdr:colOff>400050</xdr:colOff>
      <xdr:row>1</xdr:row>
      <xdr:rowOff>819150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4A81B319-6647-3707-5E72-AAB196130C6E}"/>
            </a:ext>
            <a:ext uri="{147F2762-F138-4A5C-976F-8EAC2B608ADB}">
              <a16:predDERef xmlns:a16="http://schemas.microsoft.com/office/drawing/2014/main" pred="{AA19352C-1DDA-44A3-8640-ACBE8B94D0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544175" y="276225"/>
          <a:ext cx="1876425" cy="7905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247649</xdr:colOff>
      <xdr:row>1</xdr:row>
      <xdr:rowOff>866774</xdr:rowOff>
    </xdr:from>
    <xdr:to>
      <xdr:col>16</xdr:col>
      <xdr:colOff>3047</xdr:colOff>
      <xdr:row>21</xdr:row>
      <xdr:rowOff>205739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C3A4CC-AC33-4740-B6CE-B53745AEC4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13</xdr:col>
      <xdr:colOff>142240</xdr:colOff>
      <xdr:row>0</xdr:row>
      <xdr:rowOff>142241</xdr:rowOff>
    </xdr:from>
    <xdr:to>
      <xdr:col>16</xdr:col>
      <xdr:colOff>40640</xdr:colOff>
      <xdr:row>2</xdr:row>
      <xdr:rowOff>57598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2979F68-4587-2D38-9918-DBE98FF7A0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89280" y="142241"/>
          <a:ext cx="2428240" cy="102279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247649</xdr:colOff>
      <xdr:row>1</xdr:row>
      <xdr:rowOff>866774</xdr:rowOff>
    </xdr:from>
    <xdr:to>
      <xdr:col>17</xdr:col>
      <xdr:colOff>3047</xdr:colOff>
      <xdr:row>20</xdr:row>
      <xdr:rowOff>205739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13</xdr:col>
      <xdr:colOff>635000</xdr:colOff>
      <xdr:row>1</xdr:row>
      <xdr:rowOff>139700</xdr:rowOff>
    </xdr:from>
    <xdr:to>
      <xdr:col>16</xdr:col>
      <xdr:colOff>596900</xdr:colOff>
      <xdr:row>1</xdr:row>
      <xdr:rowOff>695093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C5230A12-CCBC-BD4A-9BFA-54E1BC5E63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82400" y="381000"/>
          <a:ext cx="2057400" cy="5553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9"/>
  <sheetViews>
    <sheetView workbookViewId="0">
      <selection activeCell="B37" sqref="B37"/>
    </sheetView>
  </sheetViews>
  <sheetFormatPr baseColWidth="10" defaultColWidth="8.83203125" defaultRowHeight="15" x14ac:dyDescent="0.2"/>
  <cols>
    <col min="1" max="1" width="15.5" customWidth="1"/>
    <col min="2" max="2" width="46.83203125" customWidth="1"/>
    <col min="3" max="3" width="17.5" customWidth="1"/>
    <col min="4" max="4" width="3.33203125" customWidth="1"/>
    <col min="5" max="8" width="9.5" customWidth="1"/>
  </cols>
  <sheetData>
    <row r="1" spans="1:16" ht="16" thickBot="1" x14ac:dyDescent="0.25">
      <c r="A1" s="9"/>
      <c r="B1" s="10"/>
      <c r="C1" s="11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</row>
    <row r="2" spans="1:16" x14ac:dyDescent="0.2">
      <c r="A2" s="117" t="s">
        <v>0</v>
      </c>
      <c r="B2" s="2" t="s">
        <v>1</v>
      </c>
      <c r="C2" s="26">
        <v>4500</v>
      </c>
      <c r="D2" s="10"/>
      <c r="P2" s="10"/>
    </row>
    <row r="3" spans="1:16" x14ac:dyDescent="0.2">
      <c r="A3" s="118"/>
      <c r="B3" t="s">
        <v>2</v>
      </c>
      <c r="C3" s="27">
        <v>4000</v>
      </c>
      <c r="D3" s="10"/>
      <c r="P3" s="10"/>
    </row>
    <row r="4" spans="1:16" x14ac:dyDescent="0.2">
      <c r="A4" s="118"/>
      <c r="B4" t="s">
        <v>3</v>
      </c>
      <c r="C4" s="27">
        <v>250</v>
      </c>
      <c r="D4" s="10"/>
      <c r="P4" s="10"/>
    </row>
    <row r="5" spans="1:16" x14ac:dyDescent="0.2">
      <c r="A5" s="118"/>
      <c r="B5" t="s">
        <v>4</v>
      </c>
      <c r="C5" s="27">
        <v>250</v>
      </c>
      <c r="D5" s="10"/>
      <c r="P5" s="10"/>
    </row>
    <row r="6" spans="1:16" x14ac:dyDescent="0.2">
      <c r="A6" s="118"/>
      <c r="B6" t="s">
        <v>5</v>
      </c>
      <c r="C6" s="27">
        <v>1000</v>
      </c>
      <c r="D6" s="10"/>
      <c r="P6" s="10"/>
    </row>
    <row r="7" spans="1:16" x14ac:dyDescent="0.2">
      <c r="A7" s="118"/>
      <c r="B7" t="s">
        <v>6</v>
      </c>
      <c r="C7" s="27">
        <v>150</v>
      </c>
      <c r="D7" s="10"/>
      <c r="P7" s="10"/>
    </row>
    <row r="8" spans="1:16" x14ac:dyDescent="0.2">
      <c r="A8" s="118"/>
      <c r="B8" t="s">
        <v>7</v>
      </c>
      <c r="C8" s="27">
        <v>40</v>
      </c>
      <c r="D8" s="10"/>
      <c r="P8" s="10"/>
    </row>
    <row r="9" spans="1:16" x14ac:dyDescent="0.2">
      <c r="A9" s="118"/>
      <c r="B9" t="s">
        <v>8</v>
      </c>
      <c r="C9" s="27">
        <v>8</v>
      </c>
      <c r="D9" s="10"/>
      <c r="P9" s="10"/>
    </row>
    <row r="10" spans="1:16" x14ac:dyDescent="0.2">
      <c r="A10" s="118"/>
      <c r="B10" t="s">
        <v>9</v>
      </c>
      <c r="C10" s="27">
        <v>1</v>
      </c>
      <c r="D10" s="10"/>
      <c r="P10" s="10"/>
    </row>
    <row r="11" spans="1:16" x14ac:dyDescent="0.2">
      <c r="A11" s="118"/>
      <c r="B11" t="s">
        <v>10</v>
      </c>
      <c r="C11" s="27">
        <v>3</v>
      </c>
      <c r="D11" s="10"/>
      <c r="P11" s="10"/>
    </row>
    <row r="12" spans="1:16" x14ac:dyDescent="0.2">
      <c r="A12" s="118"/>
      <c r="B12" t="s">
        <v>11</v>
      </c>
      <c r="C12" s="27">
        <v>3500</v>
      </c>
      <c r="D12" s="10"/>
      <c r="P12" s="10"/>
    </row>
    <row r="13" spans="1:16" x14ac:dyDescent="0.2">
      <c r="A13" s="118"/>
      <c r="B13" t="s">
        <v>12</v>
      </c>
      <c r="C13" s="27">
        <v>10000</v>
      </c>
      <c r="D13" s="10"/>
      <c r="P13" s="10"/>
    </row>
    <row r="14" spans="1:16" x14ac:dyDescent="0.2">
      <c r="A14" s="118"/>
      <c r="B14" t="s">
        <v>13</v>
      </c>
      <c r="C14" s="27">
        <v>50000</v>
      </c>
      <c r="D14" s="10"/>
      <c r="P14" s="10"/>
    </row>
    <row r="15" spans="1:16" x14ac:dyDescent="0.2">
      <c r="A15" s="118"/>
      <c r="B15" t="s">
        <v>14</v>
      </c>
      <c r="C15" s="27">
        <v>50</v>
      </c>
      <c r="D15" s="10"/>
      <c r="P15" s="10"/>
    </row>
    <row r="16" spans="1:16" ht="16" thickBot="1" x14ac:dyDescent="0.25">
      <c r="A16" s="119"/>
      <c r="B16" s="6" t="s">
        <v>15</v>
      </c>
      <c r="C16" s="28">
        <v>40</v>
      </c>
      <c r="D16" s="10"/>
      <c r="P16" s="10"/>
    </row>
    <row r="17" spans="1:16" ht="16" thickBot="1" x14ac:dyDescent="0.25">
      <c r="A17" s="9"/>
      <c r="B17" s="10"/>
      <c r="C17" s="11"/>
      <c r="D17" s="10"/>
      <c r="P17" s="10"/>
    </row>
    <row r="18" spans="1:16" x14ac:dyDescent="0.2">
      <c r="A18" s="117" t="s">
        <v>16</v>
      </c>
      <c r="B18" s="32" t="s">
        <v>17</v>
      </c>
      <c r="C18" s="29">
        <f>C10*C8</f>
        <v>40</v>
      </c>
      <c r="D18" s="10"/>
      <c r="P18" s="10"/>
    </row>
    <row r="19" spans="1:16" x14ac:dyDescent="0.2">
      <c r="A19" s="118"/>
      <c r="B19" s="18" t="s">
        <v>18</v>
      </c>
      <c r="C19" s="30">
        <f>C8*C11</f>
        <v>120</v>
      </c>
      <c r="D19" s="10"/>
      <c r="P19" s="10"/>
    </row>
    <row r="20" spans="1:16" x14ac:dyDescent="0.2">
      <c r="A20" s="118"/>
      <c r="B20" s="18" t="s">
        <v>19</v>
      </c>
      <c r="C20" s="30">
        <f>C14/(C16*C15)</f>
        <v>25</v>
      </c>
      <c r="D20" s="10"/>
      <c r="P20" s="10"/>
    </row>
    <row r="21" spans="1:16" x14ac:dyDescent="0.2">
      <c r="A21" s="118"/>
      <c r="B21" s="18" t="s">
        <v>20</v>
      </c>
      <c r="C21" s="30">
        <f>C13/(C15*C16)</f>
        <v>5</v>
      </c>
      <c r="D21" s="10"/>
      <c r="P21" s="10"/>
    </row>
    <row r="22" spans="1:16" x14ac:dyDescent="0.2">
      <c r="A22" s="118"/>
      <c r="B22" s="18" t="s">
        <v>21</v>
      </c>
      <c r="C22" s="30">
        <f>INT(C9/C21)</f>
        <v>1</v>
      </c>
      <c r="D22" s="10"/>
      <c r="E22" s="1">
        <f t="shared" ref="E22:O22" si="0">INT(E26/$C$21)</f>
        <v>0</v>
      </c>
      <c r="F22" s="1">
        <f t="shared" si="0"/>
        <v>0</v>
      </c>
      <c r="G22" s="1">
        <f t="shared" si="0"/>
        <v>0</v>
      </c>
      <c r="H22" s="1">
        <f t="shared" si="0"/>
        <v>0</v>
      </c>
      <c r="I22" s="1">
        <f t="shared" si="0"/>
        <v>0</v>
      </c>
      <c r="J22" s="1">
        <f t="shared" si="0"/>
        <v>1</v>
      </c>
      <c r="K22" s="1">
        <f t="shared" si="0"/>
        <v>1</v>
      </c>
      <c r="L22" s="1">
        <f t="shared" si="0"/>
        <v>1</v>
      </c>
      <c r="M22" s="1">
        <f t="shared" si="0"/>
        <v>1</v>
      </c>
      <c r="N22" s="1">
        <f t="shared" si="0"/>
        <v>1</v>
      </c>
      <c r="O22" s="1">
        <f t="shared" si="0"/>
        <v>2</v>
      </c>
      <c r="P22" s="10"/>
    </row>
    <row r="23" spans="1:16" x14ac:dyDescent="0.2">
      <c r="A23" s="118"/>
      <c r="B23" s="18" t="s">
        <v>22</v>
      </c>
      <c r="C23" s="30">
        <f>INT(C9/C20)</f>
        <v>0</v>
      </c>
      <c r="D23" s="10"/>
      <c r="E23" s="1">
        <f>INT(E26/$C$20)</f>
        <v>0</v>
      </c>
      <c r="F23" s="1">
        <f t="shared" ref="F23:O23" si="1">INT(F26/$C$20)</f>
        <v>0</v>
      </c>
      <c r="G23" s="1">
        <f t="shared" si="1"/>
        <v>0</v>
      </c>
      <c r="H23" s="1">
        <f t="shared" si="1"/>
        <v>0</v>
      </c>
      <c r="I23" s="1">
        <f t="shared" si="1"/>
        <v>0</v>
      </c>
      <c r="J23" s="1">
        <f t="shared" si="1"/>
        <v>0</v>
      </c>
      <c r="K23" s="1">
        <f t="shared" si="1"/>
        <v>0</v>
      </c>
      <c r="L23" s="1">
        <f t="shared" si="1"/>
        <v>0</v>
      </c>
      <c r="M23" s="1">
        <f t="shared" si="1"/>
        <v>0</v>
      </c>
      <c r="N23" s="1">
        <f t="shared" si="1"/>
        <v>0</v>
      </c>
      <c r="O23" s="1">
        <f t="shared" si="1"/>
        <v>0</v>
      </c>
      <c r="P23" s="10"/>
    </row>
    <row r="24" spans="1:16" ht="16" thickBot="1" x14ac:dyDescent="0.25">
      <c r="A24" s="119"/>
      <c r="B24" s="19" t="s">
        <v>23</v>
      </c>
      <c r="C24" s="31">
        <f>C12/(C15*C16)</f>
        <v>1.75</v>
      </c>
      <c r="D24" s="10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0"/>
    </row>
    <row r="25" spans="1:16" ht="16" thickBot="1" x14ac:dyDescent="0.25">
      <c r="A25" s="9"/>
      <c r="B25" s="10"/>
      <c r="C25" s="11"/>
      <c r="D25" s="10"/>
      <c r="E25" s="120" t="s">
        <v>24</v>
      </c>
      <c r="F25" s="121"/>
      <c r="G25" s="121"/>
      <c r="H25" s="121"/>
      <c r="I25" s="121"/>
      <c r="J25" s="121"/>
      <c r="K25" s="121"/>
      <c r="L25" s="121"/>
      <c r="M25" s="121"/>
      <c r="N25" s="121"/>
      <c r="O25" s="122"/>
      <c r="P25" s="10"/>
    </row>
    <row r="26" spans="1:16" ht="16" thickBot="1" x14ac:dyDescent="0.25">
      <c r="A26" s="12"/>
      <c r="B26" s="2" t="s">
        <v>25</v>
      </c>
      <c r="C26" s="3" t="s">
        <v>26</v>
      </c>
      <c r="D26" s="10"/>
      <c r="E26" s="15">
        <v>0</v>
      </c>
      <c r="F26" s="16">
        <f>E26+1</f>
        <v>1</v>
      </c>
      <c r="G26" s="16">
        <f t="shared" ref="G26:O26" si="2">F26+1</f>
        <v>2</v>
      </c>
      <c r="H26" s="16">
        <f t="shared" si="2"/>
        <v>3</v>
      </c>
      <c r="I26" s="16">
        <f t="shared" si="2"/>
        <v>4</v>
      </c>
      <c r="J26" s="16">
        <f t="shared" si="2"/>
        <v>5</v>
      </c>
      <c r="K26" s="16">
        <f t="shared" si="2"/>
        <v>6</v>
      </c>
      <c r="L26" s="16">
        <f t="shared" si="2"/>
        <v>7</v>
      </c>
      <c r="M26" s="16">
        <f t="shared" si="2"/>
        <v>8</v>
      </c>
      <c r="N26" s="16">
        <f t="shared" si="2"/>
        <v>9</v>
      </c>
      <c r="O26" s="17">
        <f t="shared" si="2"/>
        <v>10</v>
      </c>
      <c r="P26" s="10"/>
    </row>
    <row r="27" spans="1:16" x14ac:dyDescent="0.2">
      <c r="A27" s="13" t="s">
        <v>27</v>
      </c>
      <c r="B27" s="4">
        <f>$C$2+$C$4</f>
        <v>4750</v>
      </c>
      <c r="C27" s="5">
        <f>IF($C$23&lt;1, ($C$2+$C$4),($C$2+$C$4)*$C$23)</f>
        <v>4750</v>
      </c>
      <c r="D27" s="10"/>
      <c r="E27" s="20">
        <f>IF($C$23&lt;1, ($C$2+$C$4),($C$2+$C$4)*$C$23)</f>
        <v>4750</v>
      </c>
      <c r="F27" s="21">
        <f t="shared" ref="F27:O27" si="3">IF($C$23&lt;1, ($C$2+$C$4),($C$2+$C$4)*$C$23)</f>
        <v>4750</v>
      </c>
      <c r="G27" s="21">
        <f t="shared" si="3"/>
        <v>4750</v>
      </c>
      <c r="H27" s="21">
        <f t="shared" si="3"/>
        <v>4750</v>
      </c>
      <c r="I27" s="21">
        <f t="shared" si="3"/>
        <v>4750</v>
      </c>
      <c r="J27" s="21">
        <f t="shared" si="3"/>
        <v>4750</v>
      </c>
      <c r="K27" s="21">
        <f t="shared" si="3"/>
        <v>4750</v>
      </c>
      <c r="L27" s="21">
        <f t="shared" si="3"/>
        <v>4750</v>
      </c>
      <c r="M27" s="21">
        <f t="shared" si="3"/>
        <v>4750</v>
      </c>
      <c r="N27" s="21">
        <f t="shared" si="3"/>
        <v>4750</v>
      </c>
      <c r="O27" s="22">
        <f t="shared" si="3"/>
        <v>4750</v>
      </c>
      <c r="P27" s="10"/>
    </row>
    <row r="28" spans="1:16" ht="16" thickBot="1" x14ac:dyDescent="0.25">
      <c r="A28" s="14" t="s">
        <v>28</v>
      </c>
      <c r="B28" s="7">
        <f>$C$3+$C$5</f>
        <v>4250</v>
      </c>
      <c r="C28" s="8">
        <f>($C$3+$C$5)+((INT(C9/C24))*(C7+C18))+(C22*(C6+C19))</f>
        <v>6130</v>
      </c>
      <c r="D28" s="10"/>
      <c r="E28" s="23">
        <f>($C$3+$C$5)+((INT(E26/$C$24))*($C$7+$C$18))+(E22*($C$6+$C$19))</f>
        <v>4250</v>
      </c>
      <c r="F28" s="24">
        <f t="shared" ref="F28:O28" si="4">($C$3+$C$5)+((INT(F26/$C$24))*($C$7+$C$18))+(F22*($C$6+$C$19))</f>
        <v>4250</v>
      </c>
      <c r="G28" s="24">
        <f t="shared" si="4"/>
        <v>4440</v>
      </c>
      <c r="H28" s="24">
        <f t="shared" si="4"/>
        <v>4440</v>
      </c>
      <c r="I28" s="24">
        <f t="shared" si="4"/>
        <v>4630</v>
      </c>
      <c r="J28" s="24">
        <f t="shared" si="4"/>
        <v>5750</v>
      </c>
      <c r="K28" s="24">
        <f t="shared" si="4"/>
        <v>5940</v>
      </c>
      <c r="L28" s="24">
        <f t="shared" si="4"/>
        <v>6130</v>
      </c>
      <c r="M28" s="24">
        <f t="shared" si="4"/>
        <v>6130</v>
      </c>
      <c r="N28" s="24">
        <f t="shared" si="4"/>
        <v>6320</v>
      </c>
      <c r="O28" s="25">
        <f t="shared" si="4"/>
        <v>7440</v>
      </c>
      <c r="P28" s="10"/>
    </row>
    <row r="29" spans="1:16" x14ac:dyDescent="0.2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</row>
  </sheetData>
  <mergeCells count="3">
    <mergeCell ref="A2:A16"/>
    <mergeCell ref="A18:A24"/>
    <mergeCell ref="E25:O25"/>
  </mergeCells>
  <conditionalFormatting sqref="E28:O28">
    <cfRule type="cellIs" dxfId="3" priority="1" stopIfTrue="1" operator="greaterThan">
      <formula>$E$27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46202C-E5B2-40AD-98FA-B09191E65C84}">
  <sheetPr>
    <tabColor rgb="FFFFFF00"/>
  </sheetPr>
  <dimension ref="B1:Q28"/>
  <sheetViews>
    <sheetView showGridLines="0" tabSelected="1" zoomScale="125" zoomScaleNormal="125" workbookViewId="0">
      <selection activeCell="E16" sqref="E16"/>
    </sheetView>
  </sheetViews>
  <sheetFormatPr baseColWidth="10" defaultColWidth="9.1640625" defaultRowHeight="15" x14ac:dyDescent="0.2"/>
  <cols>
    <col min="1" max="1" width="7.1640625" style="33" customWidth="1"/>
    <col min="2" max="2" width="3.6640625" style="33" customWidth="1"/>
    <col min="3" max="3" width="26.33203125" style="33" customWidth="1"/>
    <col min="4" max="4" width="19.1640625" style="33" customWidth="1"/>
    <col min="5" max="5" width="18.1640625" style="34" customWidth="1"/>
    <col min="6" max="6" width="3.6640625" style="33" customWidth="1"/>
    <col min="7" max="16" width="11" style="33" customWidth="1"/>
    <col min="17" max="17" width="3.6640625" style="33" customWidth="1"/>
    <col min="18" max="16384" width="9.1640625" style="33"/>
  </cols>
  <sheetData>
    <row r="1" spans="2:17" ht="19.5" customHeight="1" x14ac:dyDescent="0.2"/>
    <row r="2" spans="2:17" ht="68.25" customHeight="1" x14ac:dyDescent="0.2">
      <c r="B2" s="35"/>
      <c r="C2" s="74" t="s">
        <v>29</v>
      </c>
      <c r="D2" s="36"/>
      <c r="E2" s="36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8"/>
    </row>
    <row r="3" spans="2:17" ht="17" customHeight="1" x14ac:dyDescent="0.2">
      <c r="B3" s="47"/>
      <c r="C3" s="123" t="s">
        <v>30</v>
      </c>
      <c r="D3" s="124"/>
      <c r="E3" s="125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1"/>
    </row>
    <row r="4" spans="2:17" ht="17" customHeight="1" x14ac:dyDescent="0.2">
      <c r="B4" s="47"/>
      <c r="C4" s="60" t="s">
        <v>47</v>
      </c>
      <c r="D4" s="61"/>
      <c r="E4" s="101">
        <v>2995</v>
      </c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1"/>
    </row>
    <row r="5" spans="2:17" ht="17" customHeight="1" x14ac:dyDescent="0.2">
      <c r="B5" s="47"/>
      <c r="C5" s="62" t="s">
        <v>31</v>
      </c>
      <c r="D5" s="63"/>
      <c r="E5" s="100">
        <v>500</v>
      </c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1"/>
    </row>
    <row r="6" spans="2:17" ht="17" customHeight="1" x14ac:dyDescent="0.2">
      <c r="B6" s="47"/>
      <c r="C6" s="62" t="s">
        <v>32</v>
      </c>
      <c r="D6" s="63"/>
      <c r="E6" s="100">
        <v>159</v>
      </c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1"/>
    </row>
    <row r="7" spans="2:17" ht="17" customHeight="1" x14ac:dyDescent="0.2">
      <c r="B7" s="47"/>
      <c r="C7" s="62" t="s">
        <v>8</v>
      </c>
      <c r="D7" s="63"/>
      <c r="E7" s="102">
        <v>8</v>
      </c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1"/>
    </row>
    <row r="8" spans="2:17" ht="17" customHeight="1" x14ac:dyDescent="0.2">
      <c r="B8" s="47"/>
      <c r="C8" s="76" t="s">
        <v>33</v>
      </c>
      <c r="D8" s="77"/>
      <c r="E8" s="103">
        <v>50</v>
      </c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1"/>
    </row>
    <row r="9" spans="2:17" ht="17" customHeight="1" x14ac:dyDescent="0.2">
      <c r="B9" s="47"/>
      <c r="C9" s="40"/>
      <c r="D9" s="40"/>
      <c r="E9" s="49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1"/>
    </row>
    <row r="10" spans="2:17" ht="17" customHeight="1" x14ac:dyDescent="0.2">
      <c r="B10" s="47"/>
      <c r="C10" s="123" t="s">
        <v>34</v>
      </c>
      <c r="D10" s="124"/>
      <c r="E10" s="125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1"/>
    </row>
    <row r="11" spans="2:17" ht="17" customHeight="1" x14ac:dyDescent="0.2">
      <c r="B11" s="47"/>
      <c r="C11" s="62" t="s">
        <v>48</v>
      </c>
      <c r="D11" s="63"/>
      <c r="E11" s="100">
        <v>350</v>
      </c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1"/>
    </row>
    <row r="12" spans="2:17" ht="17" customHeight="1" x14ac:dyDescent="0.2">
      <c r="B12" s="47"/>
      <c r="C12" s="62" t="s">
        <v>35</v>
      </c>
      <c r="D12" s="63"/>
      <c r="E12" s="100">
        <v>50</v>
      </c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1"/>
    </row>
    <row r="13" spans="2:17" ht="18" customHeight="1" x14ac:dyDescent="0.2">
      <c r="B13" s="47"/>
      <c r="C13" s="79"/>
      <c r="D13" s="79"/>
      <c r="E13" s="8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1"/>
    </row>
    <row r="14" spans="2:17" ht="17" customHeight="1" x14ac:dyDescent="0.2">
      <c r="B14" s="47"/>
      <c r="C14" s="40"/>
      <c r="D14" s="40"/>
      <c r="E14" s="78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1"/>
    </row>
    <row r="15" spans="2:17" ht="17" customHeight="1" x14ac:dyDescent="0.2">
      <c r="B15" s="47"/>
      <c r="C15" s="40"/>
      <c r="D15" s="40"/>
      <c r="E15" s="75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1"/>
    </row>
    <row r="16" spans="2:17" ht="17" customHeight="1" x14ac:dyDescent="0.2">
      <c r="B16" s="47"/>
      <c r="C16" s="40"/>
      <c r="D16" s="40"/>
      <c r="E16" s="75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1"/>
    </row>
    <row r="17" spans="2:17" ht="17" customHeight="1" x14ac:dyDescent="0.2">
      <c r="B17" s="47"/>
      <c r="C17" s="40"/>
      <c r="D17" s="40"/>
      <c r="E17" s="75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1"/>
    </row>
    <row r="18" spans="2:17" ht="17" customHeight="1" x14ac:dyDescent="0.2">
      <c r="B18" s="47"/>
      <c r="C18" s="40"/>
      <c r="D18" s="40"/>
      <c r="E18" s="75"/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1"/>
    </row>
    <row r="19" spans="2:17" ht="17" customHeight="1" x14ac:dyDescent="0.2">
      <c r="B19" s="47"/>
      <c r="C19" s="40"/>
      <c r="D19" s="40"/>
      <c r="E19" s="75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1"/>
    </row>
    <row r="20" spans="2:17" x14ac:dyDescent="0.2">
      <c r="B20" s="47"/>
      <c r="C20" s="40"/>
      <c r="D20" s="40"/>
      <c r="E20" s="48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1"/>
    </row>
    <row r="21" spans="2:17" ht="17" customHeight="1" x14ac:dyDescent="0.2">
      <c r="B21" s="47"/>
      <c r="C21" s="40"/>
      <c r="D21" s="50"/>
      <c r="E21"/>
      <c r="F21" s="40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1"/>
    </row>
    <row r="22" spans="2:17" ht="17" customHeight="1" x14ac:dyDescent="0.2">
      <c r="B22" s="47"/>
      <c r="C22" s="98" t="s">
        <v>36</v>
      </c>
      <c r="D22" s="99" t="str">
        <f>"TCO for "&amp;E7&amp;" years"</f>
        <v>TCO for 8 years</v>
      </c>
      <c r="E22" s="91" t="s">
        <v>37</v>
      </c>
      <c r="F22" s="40"/>
      <c r="G22" s="97">
        <v>1</v>
      </c>
      <c r="H22" s="97">
        <v>2</v>
      </c>
      <c r="I22" s="97">
        <f t="shared" ref="I22:P22" si="0">H22+1</f>
        <v>3</v>
      </c>
      <c r="J22" s="97">
        <f t="shared" si="0"/>
        <v>4</v>
      </c>
      <c r="K22" s="97">
        <f t="shared" si="0"/>
        <v>5</v>
      </c>
      <c r="L22" s="97">
        <f t="shared" si="0"/>
        <v>6</v>
      </c>
      <c r="M22" s="97">
        <f t="shared" si="0"/>
        <v>7</v>
      </c>
      <c r="N22" s="97">
        <f t="shared" si="0"/>
        <v>8</v>
      </c>
      <c r="O22" s="97">
        <f t="shared" si="0"/>
        <v>9</v>
      </c>
      <c r="P22" s="97">
        <f t="shared" si="0"/>
        <v>10</v>
      </c>
      <c r="Q22" s="41"/>
    </row>
    <row r="23" spans="2:17" ht="17" customHeight="1" x14ac:dyDescent="0.2">
      <c r="B23" s="47"/>
      <c r="C23" s="42" t="s">
        <v>27</v>
      </c>
      <c r="D23" s="56">
        <f>HLOOKUP($E$7,G22:P23,2,FALSE)</f>
        <v>167250</v>
      </c>
      <c r="E23" s="92"/>
      <c r="F23" s="40"/>
      <c r="G23" s="58">
        <f>($E$4+$E$11)*$E$8</f>
        <v>167250</v>
      </c>
      <c r="H23" s="58">
        <f t="shared" ref="H23:P23" si="1">($E$4+$E$11)*$E$8</f>
        <v>167250</v>
      </c>
      <c r="I23" s="58">
        <f t="shared" si="1"/>
        <v>167250</v>
      </c>
      <c r="J23" s="58">
        <f t="shared" si="1"/>
        <v>167250</v>
      </c>
      <c r="K23" s="58">
        <f t="shared" si="1"/>
        <v>167250</v>
      </c>
      <c r="L23" s="58">
        <f t="shared" si="1"/>
        <v>167250</v>
      </c>
      <c r="M23" s="58">
        <f t="shared" si="1"/>
        <v>167250</v>
      </c>
      <c r="N23" s="58">
        <f t="shared" si="1"/>
        <v>167250</v>
      </c>
      <c r="O23" s="58">
        <f t="shared" si="1"/>
        <v>167250</v>
      </c>
      <c r="P23" s="58">
        <f t="shared" si="1"/>
        <v>167250</v>
      </c>
      <c r="Q23" s="41"/>
    </row>
    <row r="24" spans="2:17" ht="17" customHeight="1" x14ac:dyDescent="0.2">
      <c r="B24" s="47"/>
      <c r="C24" s="94" t="s">
        <v>38</v>
      </c>
      <c r="D24" s="96">
        <f>HLOOKUP($E$7,G22:P24,3,FALSE)</f>
        <v>91100</v>
      </c>
      <c r="E24" s="93">
        <f>D24-D23</f>
        <v>-76150</v>
      </c>
      <c r="F24" s="40"/>
      <c r="G24" s="95">
        <f>($E$6*(G22) + $E$5 + $E$12) * $E$8</f>
        <v>35450</v>
      </c>
      <c r="H24" s="95">
        <f t="shared" ref="H24:P24" si="2">($E$6*(H22) + $E$5 + $E$12) * $E$8</f>
        <v>43400</v>
      </c>
      <c r="I24" s="95">
        <f t="shared" si="2"/>
        <v>51350</v>
      </c>
      <c r="J24" s="95">
        <f t="shared" si="2"/>
        <v>59300</v>
      </c>
      <c r="K24" s="95">
        <f t="shared" si="2"/>
        <v>67250</v>
      </c>
      <c r="L24" s="95">
        <f t="shared" si="2"/>
        <v>75200</v>
      </c>
      <c r="M24" s="95">
        <f t="shared" si="2"/>
        <v>83150</v>
      </c>
      <c r="N24" s="95">
        <f t="shared" si="2"/>
        <v>91100</v>
      </c>
      <c r="O24" s="95">
        <f t="shared" si="2"/>
        <v>99050</v>
      </c>
      <c r="P24" s="95">
        <f t="shared" si="2"/>
        <v>107000</v>
      </c>
      <c r="Q24" s="41"/>
    </row>
    <row r="25" spans="2:17" ht="17" customHeight="1" x14ac:dyDescent="0.2">
      <c r="B25" s="47"/>
      <c r="C25" s="40"/>
      <c r="D25" s="40"/>
      <c r="E25" s="48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1"/>
    </row>
    <row r="26" spans="2:17" ht="17" customHeight="1" x14ac:dyDescent="0.2">
      <c r="B26" s="47"/>
      <c r="C26" s="40"/>
      <c r="D26" s="50"/>
      <c r="E26" s="50"/>
      <c r="F26" s="40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1"/>
    </row>
    <row r="27" spans="2:17" x14ac:dyDescent="0.2">
      <c r="B27" s="47"/>
      <c r="C27" s="126"/>
      <c r="D27" s="126"/>
      <c r="E27" s="126"/>
      <c r="F27" s="126"/>
      <c r="G27" s="126"/>
      <c r="H27" s="126"/>
      <c r="I27" s="126"/>
      <c r="J27" s="126"/>
      <c r="K27" s="126"/>
      <c r="L27" s="126"/>
      <c r="M27" s="126"/>
      <c r="N27" s="126"/>
      <c r="O27" s="126"/>
      <c r="P27" s="126"/>
      <c r="Q27" s="41"/>
    </row>
    <row r="28" spans="2:17" x14ac:dyDescent="0.2">
      <c r="B28" s="51"/>
      <c r="C28" s="52"/>
      <c r="D28" s="52"/>
      <c r="E28" s="70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5"/>
    </row>
  </sheetData>
  <mergeCells count="3">
    <mergeCell ref="C3:E3"/>
    <mergeCell ref="C10:E10"/>
    <mergeCell ref="C27:P27"/>
  </mergeCells>
  <conditionalFormatting sqref="G21:P21 G26:P26">
    <cfRule type="cellIs" dxfId="2" priority="2" stopIfTrue="1" operator="greaterThan">
      <formula>$G$23</formula>
    </cfRule>
  </conditionalFormatting>
  <dataValidations count="1">
    <dataValidation type="list" allowBlank="1" showInputMessage="1" showErrorMessage="1" sqref="E7" xr:uid="{21A59C85-A047-4791-A616-ABB1BB67FF75}">
      <formula1>"1,2,3,4,5,6,7,8,9,10"</formula1>
    </dataValidation>
  </dataValidations>
  <pageMargins left="0.7" right="0.7" top="0.75" bottom="0.75" header="0.3" footer="0.3"/>
  <pageSetup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B11DE1-98D3-443C-A55A-C5A6141CFEE4}">
  <sheetPr>
    <tabColor rgb="FF81BC41"/>
  </sheetPr>
  <dimension ref="B1:Q29"/>
  <sheetViews>
    <sheetView showGridLines="0" zoomScale="125" zoomScaleNormal="125" workbookViewId="0">
      <selection activeCell="E5" sqref="E5"/>
    </sheetView>
  </sheetViews>
  <sheetFormatPr baseColWidth="10" defaultColWidth="9.1640625" defaultRowHeight="15" x14ac:dyDescent="0.2"/>
  <cols>
    <col min="1" max="1" width="7.1640625" style="33" customWidth="1"/>
    <col min="2" max="2" width="3.6640625" style="33" customWidth="1"/>
    <col min="3" max="3" width="26.33203125" style="33" customWidth="1"/>
    <col min="4" max="4" width="19.1640625" style="33" customWidth="1"/>
    <col min="5" max="5" width="18.1640625" style="34" customWidth="1"/>
    <col min="6" max="6" width="20.33203125" style="33" bestFit="1" customWidth="1"/>
    <col min="7" max="16" width="11" style="33" customWidth="1"/>
    <col min="17" max="17" width="3.6640625" style="33" customWidth="1"/>
    <col min="18" max="16384" width="9.1640625" style="33"/>
  </cols>
  <sheetData>
    <row r="1" spans="2:17" ht="19.5" customHeight="1" x14ac:dyDescent="0.2"/>
    <row r="2" spans="2:17" ht="68.25" customHeight="1" x14ac:dyDescent="0.2">
      <c r="B2" s="35"/>
      <c r="C2" s="74" t="s">
        <v>29</v>
      </c>
      <c r="D2" s="36"/>
      <c r="E2" s="36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8"/>
    </row>
    <row r="3" spans="2:17" ht="17" customHeight="1" x14ac:dyDescent="0.2">
      <c r="B3" s="47"/>
      <c r="C3" s="127" t="s">
        <v>30</v>
      </c>
      <c r="D3" s="128"/>
      <c r="E3" s="129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1"/>
    </row>
    <row r="4" spans="2:17" ht="17" customHeight="1" x14ac:dyDescent="0.2">
      <c r="B4" s="47"/>
      <c r="C4" s="81" t="s">
        <v>49</v>
      </c>
      <c r="D4" s="84"/>
      <c r="E4" s="88">
        <v>1995</v>
      </c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1"/>
    </row>
    <row r="5" spans="2:17" ht="17" customHeight="1" x14ac:dyDescent="0.2">
      <c r="B5" s="47"/>
      <c r="C5" s="82" t="s">
        <v>39</v>
      </c>
      <c r="D5" s="85"/>
      <c r="E5" s="112">
        <v>500</v>
      </c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1"/>
    </row>
    <row r="6" spans="2:17" ht="17" customHeight="1" x14ac:dyDescent="0.2">
      <c r="B6" s="47"/>
      <c r="C6" s="82" t="s">
        <v>32</v>
      </c>
      <c r="D6" s="85"/>
      <c r="E6" s="112">
        <v>149</v>
      </c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1"/>
    </row>
    <row r="7" spans="2:17" ht="17" customHeight="1" x14ac:dyDescent="0.2">
      <c r="B7" s="47"/>
      <c r="C7" s="82" t="s">
        <v>8</v>
      </c>
      <c r="D7" s="85"/>
      <c r="E7" s="116">
        <v>7</v>
      </c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1"/>
    </row>
    <row r="8" spans="2:17" ht="17" customHeight="1" x14ac:dyDescent="0.2">
      <c r="B8" s="47"/>
      <c r="C8" s="82" t="s">
        <v>51</v>
      </c>
      <c r="D8" s="85"/>
      <c r="E8" s="89">
        <v>1</v>
      </c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1"/>
    </row>
    <row r="9" spans="2:17" ht="17" customHeight="1" x14ac:dyDescent="0.2">
      <c r="B9" s="47"/>
      <c r="C9" s="82" t="s">
        <v>52</v>
      </c>
      <c r="D9" s="85"/>
      <c r="E9" s="113">
        <v>1</v>
      </c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1"/>
    </row>
    <row r="10" spans="2:17" ht="17" customHeight="1" x14ac:dyDescent="0.2">
      <c r="B10" s="47"/>
      <c r="C10" s="83" t="s">
        <v>40</v>
      </c>
      <c r="D10" s="86"/>
      <c r="E10" s="114">
        <v>1</v>
      </c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1"/>
    </row>
    <row r="11" spans="2:17" ht="17" customHeight="1" x14ac:dyDescent="0.2">
      <c r="B11" s="47"/>
      <c r="C11" s="40"/>
      <c r="D11" s="40"/>
      <c r="E11" s="49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1"/>
    </row>
    <row r="12" spans="2:17" ht="17" customHeight="1" x14ac:dyDescent="0.2">
      <c r="B12" s="47"/>
      <c r="C12" s="130" t="s">
        <v>34</v>
      </c>
      <c r="D12" s="131"/>
      <c r="E12" s="132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1"/>
    </row>
    <row r="13" spans="2:17" ht="17" customHeight="1" x14ac:dyDescent="0.2">
      <c r="B13" s="47"/>
      <c r="C13" s="62" t="s">
        <v>50</v>
      </c>
      <c r="D13" s="63"/>
      <c r="E13" s="100">
        <v>350</v>
      </c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1"/>
    </row>
    <row r="14" spans="2:17" ht="17" customHeight="1" x14ac:dyDescent="0.2">
      <c r="B14" s="47"/>
      <c r="C14" s="62" t="s">
        <v>35</v>
      </c>
      <c r="D14" s="63"/>
      <c r="E14" s="115">
        <v>50</v>
      </c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1"/>
    </row>
    <row r="15" spans="2:17" ht="18" customHeight="1" x14ac:dyDescent="0.2">
      <c r="B15" s="47"/>
      <c r="C15" s="79"/>
      <c r="D15" s="79"/>
      <c r="E15" s="80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1"/>
    </row>
    <row r="16" spans="2:17" ht="17" customHeight="1" x14ac:dyDescent="0.2">
      <c r="B16" s="47"/>
      <c r="C16" s="40"/>
      <c r="D16" s="40"/>
      <c r="E16" s="78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1"/>
    </row>
    <row r="17" spans="2:17" ht="17" customHeight="1" x14ac:dyDescent="0.2">
      <c r="B17" s="47"/>
      <c r="C17" s="40"/>
      <c r="D17" s="40"/>
      <c r="E17" s="75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1"/>
    </row>
    <row r="18" spans="2:17" ht="17" customHeight="1" x14ac:dyDescent="0.2">
      <c r="B18" s="47"/>
      <c r="C18" s="40"/>
      <c r="D18" s="40"/>
      <c r="E18" s="75"/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1"/>
    </row>
    <row r="19" spans="2:17" ht="17" customHeight="1" x14ac:dyDescent="0.2">
      <c r="B19" s="47"/>
      <c r="C19" s="40"/>
      <c r="D19" s="40"/>
      <c r="E19" s="75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1"/>
    </row>
    <row r="20" spans="2:17" ht="17" customHeight="1" x14ac:dyDescent="0.2">
      <c r="B20" s="47"/>
      <c r="C20" s="40"/>
      <c r="D20" s="40"/>
      <c r="E20" s="75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1"/>
    </row>
    <row r="21" spans="2:17" ht="17" customHeight="1" x14ac:dyDescent="0.2">
      <c r="B21" s="47"/>
      <c r="C21" s="40"/>
      <c r="D21" s="40"/>
      <c r="E21" s="75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1"/>
    </row>
    <row r="22" spans="2:17" x14ac:dyDescent="0.2">
      <c r="B22" s="47"/>
      <c r="C22" s="40"/>
      <c r="D22" s="40"/>
      <c r="E22" s="48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1"/>
    </row>
    <row r="23" spans="2:17" ht="17" customHeight="1" x14ac:dyDescent="0.2">
      <c r="B23" s="47"/>
      <c r="C23" s="40"/>
      <c r="D23" s="50"/>
      <c r="E23"/>
      <c r="F23" s="40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1"/>
    </row>
    <row r="24" spans="2:17" ht="17" customHeight="1" x14ac:dyDescent="0.2">
      <c r="B24" s="47"/>
      <c r="C24" s="110" t="s">
        <v>36</v>
      </c>
      <c r="D24" s="111" t="str">
        <f>"TCO for "&amp;E7&amp;" years"</f>
        <v>TCO for 7 years</v>
      </c>
      <c r="E24" s="91" t="s">
        <v>37</v>
      </c>
      <c r="F24" s="40"/>
      <c r="G24" s="104">
        <v>1</v>
      </c>
      <c r="H24" s="104">
        <v>2</v>
      </c>
      <c r="I24" s="104">
        <f t="shared" ref="I24:P24" si="0">H24+1</f>
        <v>3</v>
      </c>
      <c r="J24" s="104">
        <f t="shared" si="0"/>
        <v>4</v>
      </c>
      <c r="K24" s="104">
        <f t="shared" si="0"/>
        <v>5</v>
      </c>
      <c r="L24" s="104">
        <f t="shared" si="0"/>
        <v>6</v>
      </c>
      <c r="M24" s="104">
        <f t="shared" si="0"/>
        <v>7</v>
      </c>
      <c r="N24" s="104">
        <f t="shared" si="0"/>
        <v>8</v>
      </c>
      <c r="O24" s="104">
        <f t="shared" si="0"/>
        <v>9</v>
      </c>
      <c r="P24" s="104">
        <f t="shared" si="0"/>
        <v>10</v>
      </c>
      <c r="Q24" s="41"/>
    </row>
    <row r="25" spans="2:17" ht="17" customHeight="1" x14ac:dyDescent="0.2">
      <c r="B25" s="47"/>
      <c r="C25" s="87" t="s">
        <v>27</v>
      </c>
      <c r="D25" s="90">
        <f>HLOOKUP($E$7,G24:P25,2,FALSE)</f>
        <v>2345</v>
      </c>
      <c r="E25" s="92"/>
      <c r="F25" s="87" t="s">
        <v>27</v>
      </c>
      <c r="G25" s="105">
        <f t="shared" ref="G25:P25" si="1">($E$4+$E$13)*$E$8</f>
        <v>2345</v>
      </c>
      <c r="H25" s="105">
        <f t="shared" si="1"/>
        <v>2345</v>
      </c>
      <c r="I25" s="105">
        <f t="shared" si="1"/>
        <v>2345</v>
      </c>
      <c r="J25" s="105">
        <f t="shared" si="1"/>
        <v>2345</v>
      </c>
      <c r="K25" s="105">
        <f t="shared" si="1"/>
        <v>2345</v>
      </c>
      <c r="L25" s="105">
        <f t="shared" si="1"/>
        <v>2345</v>
      </c>
      <c r="M25" s="105">
        <f t="shared" si="1"/>
        <v>2345</v>
      </c>
      <c r="N25" s="105">
        <f t="shared" si="1"/>
        <v>2345</v>
      </c>
      <c r="O25" s="105">
        <f t="shared" si="1"/>
        <v>2345</v>
      </c>
      <c r="P25" s="106">
        <f t="shared" si="1"/>
        <v>2345</v>
      </c>
      <c r="Q25" s="41"/>
    </row>
    <row r="26" spans="2:17" ht="17" customHeight="1" x14ac:dyDescent="0.2">
      <c r="B26" s="47"/>
      <c r="C26" s="107" t="s">
        <v>38</v>
      </c>
      <c r="D26" s="108">
        <f>HLOOKUP($E$7,G24:P26,3,FALSE)</f>
        <v>1943</v>
      </c>
      <c r="E26" s="93">
        <f>D26-D25</f>
        <v>-402</v>
      </c>
      <c r="F26" s="107" t="s">
        <v>38</v>
      </c>
      <c r="G26" s="109">
        <f>(($E$6*$E$10)*G24)+($E$10*$E$14)+($E$5*$E$9)+($E$9*$E$13)</f>
        <v>1049</v>
      </c>
      <c r="H26" s="109">
        <f t="shared" ref="H26:P26" si="2">(($E$6*$E$10)*H24)+($E$10*$E$14)+($E$5*$E$9)+($E$9*$E$13)</f>
        <v>1198</v>
      </c>
      <c r="I26" s="109">
        <f t="shared" si="2"/>
        <v>1347</v>
      </c>
      <c r="J26" s="109">
        <f t="shared" si="2"/>
        <v>1496</v>
      </c>
      <c r="K26" s="109">
        <f t="shared" si="2"/>
        <v>1645</v>
      </c>
      <c r="L26" s="109">
        <f t="shared" si="2"/>
        <v>1794</v>
      </c>
      <c r="M26" s="109">
        <f t="shared" si="2"/>
        <v>1943</v>
      </c>
      <c r="N26" s="109">
        <f t="shared" si="2"/>
        <v>2092</v>
      </c>
      <c r="O26" s="109">
        <f t="shared" si="2"/>
        <v>2241</v>
      </c>
      <c r="P26" s="109">
        <f t="shared" si="2"/>
        <v>2390</v>
      </c>
      <c r="Q26" s="41"/>
    </row>
    <row r="27" spans="2:17" ht="17" customHeight="1" x14ac:dyDescent="0.2">
      <c r="B27" s="47"/>
      <c r="C27" s="40"/>
      <c r="D27" s="50"/>
      <c r="E27" s="50"/>
      <c r="F27" s="40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1"/>
    </row>
    <row r="28" spans="2:17" x14ac:dyDescent="0.2">
      <c r="B28" s="47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126"/>
      <c r="P28" s="126"/>
      <c r="Q28" s="41"/>
    </row>
    <row r="29" spans="2:17" x14ac:dyDescent="0.2">
      <c r="B29" s="51"/>
      <c r="C29" s="52"/>
      <c r="D29" s="52"/>
      <c r="E29" s="70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5"/>
    </row>
  </sheetData>
  <mergeCells count="3">
    <mergeCell ref="C3:E3"/>
    <mergeCell ref="C12:E12"/>
    <mergeCell ref="C28:P28"/>
  </mergeCells>
  <conditionalFormatting sqref="G23:P23 G27:P27">
    <cfRule type="cellIs" dxfId="1" priority="2" stopIfTrue="1" operator="greaterThan">
      <formula>$G$25</formula>
    </cfRule>
  </conditionalFormatting>
  <dataValidations count="1">
    <dataValidation type="list" allowBlank="1" showInputMessage="1" showErrorMessage="1" sqref="E7" xr:uid="{50FB397C-A591-4AA1-8572-B3EBFF0972E2}">
      <formula1>"1,2,3,4,5,6,7,8,9,10"</formula1>
    </dataValidation>
  </dataValidations>
  <pageMargins left="0.7" right="0.7" top="0.75" bottom="0.75" header="0.3" footer="0.3"/>
  <pageSetup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U42"/>
  <sheetViews>
    <sheetView showGridLines="0" topLeftCell="A4" zoomScaleNormal="100" workbookViewId="0">
      <selection activeCell="I35" sqref="I35"/>
    </sheetView>
  </sheetViews>
  <sheetFormatPr baseColWidth="10" defaultColWidth="9.1640625" defaultRowHeight="15" x14ac:dyDescent="0.2"/>
  <cols>
    <col min="1" max="1" width="7.1640625" style="33" customWidth="1"/>
    <col min="2" max="2" width="3.6640625" style="33" customWidth="1"/>
    <col min="3" max="3" width="26.33203125" style="33" customWidth="1"/>
    <col min="4" max="4" width="19.1640625" style="33" customWidth="1"/>
    <col min="5" max="5" width="18.1640625" style="34" customWidth="1"/>
    <col min="6" max="6" width="3.6640625" style="33" customWidth="1"/>
    <col min="7" max="10" width="9.5" style="33" customWidth="1"/>
    <col min="11" max="17" width="9.1640625" style="33"/>
    <col min="18" max="18" width="3.6640625" style="33" customWidth="1"/>
    <col min="19" max="16384" width="9.1640625" style="33"/>
  </cols>
  <sheetData>
    <row r="1" spans="2:18" ht="19.5" customHeight="1" thickBot="1" x14ac:dyDescent="0.25"/>
    <row r="2" spans="2:18" ht="68.25" customHeight="1" thickTop="1" x14ac:dyDescent="0.2">
      <c r="B2" s="35"/>
      <c r="C2" s="74" t="s">
        <v>41</v>
      </c>
      <c r="D2" s="36"/>
      <c r="E2" s="36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8"/>
    </row>
    <row r="3" spans="2:18" ht="17" customHeight="1" x14ac:dyDescent="0.2">
      <c r="B3" s="47"/>
      <c r="C3" s="133" t="s">
        <v>30</v>
      </c>
      <c r="D3" s="134"/>
      <c r="E3" s="135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1"/>
    </row>
    <row r="4" spans="2:18" ht="17" customHeight="1" x14ac:dyDescent="0.2">
      <c r="B4" s="47"/>
      <c r="C4" s="60" t="s">
        <v>1</v>
      </c>
      <c r="D4" s="61"/>
      <c r="E4" s="53">
        <v>2995</v>
      </c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1"/>
    </row>
    <row r="5" spans="2:18" ht="17" customHeight="1" x14ac:dyDescent="0.2">
      <c r="B5" s="47"/>
      <c r="C5" s="62" t="s">
        <v>2</v>
      </c>
      <c r="D5" s="63"/>
      <c r="E5" s="54">
        <v>2700</v>
      </c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1"/>
    </row>
    <row r="6" spans="2:18" ht="17" customHeight="1" x14ac:dyDescent="0.2">
      <c r="B6" s="47"/>
      <c r="C6" s="62" t="s">
        <v>42</v>
      </c>
      <c r="D6" s="63"/>
      <c r="E6" s="54">
        <v>1700</v>
      </c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1"/>
    </row>
    <row r="7" spans="2:18" ht="17" customHeight="1" x14ac:dyDescent="0.2">
      <c r="B7" s="47"/>
      <c r="C7" s="62" t="s">
        <v>8</v>
      </c>
      <c r="D7" s="63"/>
      <c r="E7" s="66">
        <v>8</v>
      </c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1"/>
    </row>
    <row r="8" spans="2:18" ht="17" customHeight="1" x14ac:dyDescent="0.2">
      <c r="B8" s="47"/>
      <c r="C8" s="62" t="s">
        <v>14</v>
      </c>
      <c r="D8" s="63"/>
      <c r="E8" s="66">
        <v>50</v>
      </c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1"/>
    </row>
    <row r="9" spans="2:18" ht="17" customHeight="1" x14ac:dyDescent="0.2">
      <c r="B9" s="47"/>
      <c r="C9" s="64" t="s">
        <v>43</v>
      </c>
      <c r="D9" s="65"/>
      <c r="E9" s="67">
        <v>38</v>
      </c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1"/>
    </row>
    <row r="10" spans="2:18" ht="17" customHeight="1" x14ac:dyDescent="0.2">
      <c r="B10" s="47"/>
      <c r="C10" s="40"/>
      <c r="D10" s="40"/>
      <c r="E10" s="49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1"/>
    </row>
    <row r="11" spans="2:18" ht="17" customHeight="1" x14ac:dyDescent="0.2">
      <c r="B11" s="47"/>
      <c r="C11" s="133" t="s">
        <v>34</v>
      </c>
      <c r="D11" s="134"/>
      <c r="E11" s="135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1"/>
    </row>
    <row r="12" spans="2:18" ht="17" customHeight="1" x14ac:dyDescent="0.2">
      <c r="B12" s="47"/>
      <c r="C12" s="62" t="s">
        <v>3</v>
      </c>
      <c r="D12" s="63"/>
      <c r="E12" s="54">
        <v>350</v>
      </c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1"/>
    </row>
    <row r="13" spans="2:18" ht="17" customHeight="1" x14ac:dyDescent="0.2">
      <c r="B13" s="47"/>
      <c r="C13" s="62" t="s">
        <v>44</v>
      </c>
      <c r="D13" s="63"/>
      <c r="E13" s="54">
        <v>500</v>
      </c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1"/>
    </row>
    <row r="14" spans="2:18" ht="17" customHeight="1" x14ac:dyDescent="0.2">
      <c r="B14" s="47"/>
      <c r="C14" s="62" t="s">
        <v>6</v>
      </c>
      <c r="D14" s="63"/>
      <c r="E14" s="54">
        <v>119</v>
      </c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1"/>
    </row>
    <row r="15" spans="2:18" ht="17" customHeight="1" x14ac:dyDescent="0.2">
      <c r="B15" s="47"/>
      <c r="C15" s="62" t="s">
        <v>7</v>
      </c>
      <c r="D15" s="63"/>
      <c r="E15" s="54">
        <v>65</v>
      </c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1"/>
    </row>
    <row r="16" spans="2:18" ht="17" customHeight="1" x14ac:dyDescent="0.2">
      <c r="B16" s="47"/>
      <c r="C16" s="62" t="s">
        <v>9</v>
      </c>
      <c r="D16" s="63"/>
      <c r="E16" s="66">
        <v>1</v>
      </c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1"/>
    </row>
    <row r="17" spans="2:21" ht="17" customHeight="1" x14ac:dyDescent="0.2">
      <c r="B17" s="47"/>
      <c r="C17" s="62" t="s">
        <v>10</v>
      </c>
      <c r="D17" s="63"/>
      <c r="E17" s="66">
        <v>2</v>
      </c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1"/>
    </row>
    <row r="18" spans="2:21" ht="17" customHeight="1" x14ac:dyDescent="0.2">
      <c r="B18" s="47"/>
      <c r="C18" s="62" t="s">
        <v>11</v>
      </c>
      <c r="D18" s="63"/>
      <c r="E18" s="66">
        <v>4000</v>
      </c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1"/>
    </row>
    <row r="19" spans="2:21" ht="17" customHeight="1" x14ac:dyDescent="0.2">
      <c r="B19" s="47"/>
      <c r="C19" s="62" t="s">
        <v>12</v>
      </c>
      <c r="D19" s="63"/>
      <c r="E19" s="66">
        <v>8000</v>
      </c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1"/>
    </row>
    <row r="20" spans="2:21" ht="17" customHeight="1" x14ac:dyDescent="0.2">
      <c r="B20" s="47"/>
      <c r="C20" s="64" t="s">
        <v>13</v>
      </c>
      <c r="D20" s="65"/>
      <c r="E20" s="67">
        <v>50000</v>
      </c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1"/>
    </row>
    <row r="21" spans="2:21" ht="17" customHeight="1" x14ac:dyDescent="0.2">
      <c r="B21" s="47"/>
      <c r="C21" s="40"/>
      <c r="D21" s="40"/>
      <c r="E21" s="48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1"/>
    </row>
    <row r="22" spans="2:21" ht="17" customHeight="1" x14ac:dyDescent="0.2">
      <c r="B22" s="47"/>
      <c r="C22" s="136" t="s">
        <v>16</v>
      </c>
      <c r="D22" s="137"/>
      <c r="E22" s="138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1"/>
      <c r="U22" s="33">
        <f>MATCH("X",H29:Q29,0)</f>
        <v>3</v>
      </c>
    </row>
    <row r="23" spans="2:21" ht="17" customHeight="1" x14ac:dyDescent="0.2">
      <c r="B23" s="47"/>
      <c r="C23" s="60" t="s">
        <v>17</v>
      </c>
      <c r="D23" s="68"/>
      <c r="E23" s="39">
        <f>E16*E15</f>
        <v>65</v>
      </c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1"/>
    </row>
    <row r="24" spans="2:21" ht="17" customHeight="1" x14ac:dyDescent="0.2">
      <c r="B24" s="47"/>
      <c r="C24" s="62" t="s">
        <v>18</v>
      </c>
      <c r="D24" s="40"/>
      <c r="E24" s="43">
        <f>E15*E17</f>
        <v>130</v>
      </c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1"/>
    </row>
    <row r="25" spans="2:21" ht="17" customHeight="1" x14ac:dyDescent="0.2">
      <c r="B25" s="47"/>
      <c r="C25" s="62" t="s">
        <v>19</v>
      </c>
      <c r="D25" s="40"/>
      <c r="E25" s="44">
        <f>E20/(E9*E8)</f>
        <v>26.315789473684209</v>
      </c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1"/>
    </row>
    <row r="26" spans="2:21" ht="17" customHeight="1" x14ac:dyDescent="0.2">
      <c r="B26" s="47"/>
      <c r="C26" s="62" t="s">
        <v>20</v>
      </c>
      <c r="D26" s="40"/>
      <c r="E26" s="44">
        <f>E19/(E8*E9)</f>
        <v>4.2105263157894735</v>
      </c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1"/>
    </row>
    <row r="27" spans="2:21" ht="17" customHeight="1" x14ac:dyDescent="0.2">
      <c r="B27" s="47"/>
      <c r="C27" s="62" t="s">
        <v>21</v>
      </c>
      <c r="D27" s="40"/>
      <c r="E27" s="44">
        <f>INT(E7/E26)</f>
        <v>1</v>
      </c>
      <c r="F27" s="40"/>
      <c r="G27" s="48">
        <f t="shared" ref="G27:Q27" si="0">INT(G31/$E$26)</f>
        <v>0</v>
      </c>
      <c r="H27" s="48">
        <f t="shared" si="0"/>
        <v>0</v>
      </c>
      <c r="I27" s="48">
        <f t="shared" si="0"/>
        <v>0</v>
      </c>
      <c r="J27" s="48">
        <f t="shared" si="0"/>
        <v>0</v>
      </c>
      <c r="K27" s="48">
        <f t="shared" si="0"/>
        <v>0</v>
      </c>
      <c r="L27" s="48">
        <f t="shared" si="0"/>
        <v>1</v>
      </c>
      <c r="M27" s="48">
        <f t="shared" si="0"/>
        <v>1</v>
      </c>
      <c r="N27" s="48">
        <f t="shared" si="0"/>
        <v>1</v>
      </c>
      <c r="O27" s="48">
        <f t="shared" si="0"/>
        <v>1</v>
      </c>
      <c r="P27" s="48">
        <f t="shared" si="0"/>
        <v>2</v>
      </c>
      <c r="Q27" s="48">
        <f t="shared" si="0"/>
        <v>2</v>
      </c>
      <c r="R27" s="41"/>
    </row>
    <row r="28" spans="2:21" ht="17" customHeight="1" x14ac:dyDescent="0.2">
      <c r="B28" s="47"/>
      <c r="C28" s="62" t="s">
        <v>22</v>
      </c>
      <c r="D28" s="40"/>
      <c r="E28" s="44">
        <f>INT(E7/E25)</f>
        <v>0</v>
      </c>
      <c r="F28" s="40"/>
      <c r="G28" s="48">
        <f t="shared" ref="G28:Q28" si="1">INT(G31/$E$25)</f>
        <v>0</v>
      </c>
      <c r="H28" s="48">
        <f t="shared" si="1"/>
        <v>0</v>
      </c>
      <c r="I28" s="48">
        <f t="shared" si="1"/>
        <v>0</v>
      </c>
      <c r="J28" s="48">
        <f t="shared" si="1"/>
        <v>0</v>
      </c>
      <c r="K28" s="48">
        <f t="shared" si="1"/>
        <v>0</v>
      </c>
      <c r="L28" s="48">
        <f t="shared" si="1"/>
        <v>0</v>
      </c>
      <c r="M28" s="48">
        <f t="shared" si="1"/>
        <v>0</v>
      </c>
      <c r="N28" s="48">
        <f t="shared" si="1"/>
        <v>0</v>
      </c>
      <c r="O28" s="48">
        <f t="shared" si="1"/>
        <v>0</v>
      </c>
      <c r="P28" s="48">
        <f t="shared" si="1"/>
        <v>0</v>
      </c>
      <c r="Q28" s="48">
        <f t="shared" si="1"/>
        <v>0</v>
      </c>
      <c r="R28" s="41"/>
    </row>
    <row r="29" spans="2:21" ht="17" customHeight="1" x14ac:dyDescent="0.2">
      <c r="B29" s="47"/>
      <c r="C29" s="64" t="s">
        <v>23</v>
      </c>
      <c r="D29" s="69"/>
      <c r="E29" s="46">
        <f>E18/(E8*E9)</f>
        <v>2.1052631578947367</v>
      </c>
      <c r="F29" s="40"/>
      <c r="G29" s="48"/>
      <c r="H29" s="48" t="str">
        <f t="shared" ref="H29:Q29" si="2">IF(H33&gt;H32,"X","")</f>
        <v/>
      </c>
      <c r="I29" s="48" t="str">
        <f t="shared" si="2"/>
        <v/>
      </c>
      <c r="J29" s="48" t="str">
        <f t="shared" si="2"/>
        <v>X</v>
      </c>
      <c r="K29" s="48" t="str">
        <f t="shared" si="2"/>
        <v>X</v>
      </c>
      <c r="L29" s="48" t="str">
        <f t="shared" si="2"/>
        <v>X</v>
      </c>
      <c r="M29" s="48" t="str">
        <f t="shared" si="2"/>
        <v>X</v>
      </c>
      <c r="N29" s="48" t="str">
        <f t="shared" si="2"/>
        <v>X</v>
      </c>
      <c r="O29" s="48" t="str">
        <f t="shared" si="2"/>
        <v>X</v>
      </c>
      <c r="P29" s="48" t="str">
        <f t="shared" si="2"/>
        <v>X</v>
      </c>
      <c r="Q29" s="48" t="str">
        <f t="shared" si="2"/>
        <v>X</v>
      </c>
      <c r="R29" s="41"/>
    </row>
    <row r="30" spans="2:21" ht="17" customHeight="1" x14ac:dyDescent="0.2">
      <c r="B30" s="47"/>
      <c r="C30" s="40"/>
      <c r="D30" s="50"/>
      <c r="E30"/>
      <c r="F30" s="40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1"/>
    </row>
    <row r="31" spans="2:21" ht="17" customHeight="1" x14ac:dyDescent="0.2">
      <c r="B31" s="47"/>
      <c r="C31" s="72" t="s">
        <v>36</v>
      </c>
      <c r="D31" s="73" t="str">
        <f>"TCO for "&amp;E7&amp;" years"</f>
        <v>TCO for 8 years</v>
      </c>
      <c r="E31"/>
      <c r="F31" s="40"/>
      <c r="G31" s="46">
        <v>0</v>
      </c>
      <c r="H31" s="46">
        <f>G31+1</f>
        <v>1</v>
      </c>
      <c r="I31" s="46">
        <f t="shared" ref="I31:Q31" si="3">H31+1</f>
        <v>2</v>
      </c>
      <c r="J31" s="46">
        <f t="shared" si="3"/>
        <v>3</v>
      </c>
      <c r="K31" s="46">
        <f t="shared" si="3"/>
        <v>4</v>
      </c>
      <c r="L31" s="46">
        <f t="shared" si="3"/>
        <v>5</v>
      </c>
      <c r="M31" s="46">
        <f t="shared" si="3"/>
        <v>6</v>
      </c>
      <c r="N31" s="46">
        <f t="shared" si="3"/>
        <v>7</v>
      </c>
      <c r="O31" s="46">
        <f t="shared" si="3"/>
        <v>8</v>
      </c>
      <c r="P31" s="46">
        <f t="shared" si="3"/>
        <v>9</v>
      </c>
      <c r="Q31" s="46">
        <f t="shared" si="3"/>
        <v>10</v>
      </c>
      <c r="R31" s="41"/>
    </row>
    <row r="32" spans="2:21" ht="17" customHeight="1" x14ac:dyDescent="0.2">
      <c r="B32" s="47"/>
      <c r="C32" s="42" t="s">
        <v>27</v>
      </c>
      <c r="D32" s="56">
        <f>IF($E$28&lt;1, ($E$4+$E$12),($E$4+$E$12)*$E$28)</f>
        <v>3345</v>
      </c>
      <c r="E32"/>
      <c r="F32" s="40"/>
      <c r="G32" s="58">
        <f>IF($E$28&lt;1, ($E$4+$E$12),($E$4+$E$12)*$E$28)</f>
        <v>3345</v>
      </c>
      <c r="H32" s="58">
        <f t="shared" ref="H32:Q32" si="4">IF($E$28&lt;1, ($E$4+$E$12),($E$4+$E$12)*$E$28)</f>
        <v>3345</v>
      </c>
      <c r="I32" s="58">
        <f t="shared" si="4"/>
        <v>3345</v>
      </c>
      <c r="J32" s="58">
        <f t="shared" si="4"/>
        <v>3345</v>
      </c>
      <c r="K32" s="58">
        <f t="shared" si="4"/>
        <v>3345</v>
      </c>
      <c r="L32" s="58">
        <f t="shared" si="4"/>
        <v>3345</v>
      </c>
      <c r="M32" s="58">
        <f t="shared" si="4"/>
        <v>3345</v>
      </c>
      <c r="N32" s="58">
        <f t="shared" si="4"/>
        <v>3345</v>
      </c>
      <c r="O32" s="58">
        <f t="shared" si="4"/>
        <v>3345</v>
      </c>
      <c r="P32" s="58">
        <f t="shared" si="4"/>
        <v>3345</v>
      </c>
      <c r="Q32" s="58">
        <f t="shared" si="4"/>
        <v>3345</v>
      </c>
      <c r="R32" s="41"/>
    </row>
    <row r="33" spans="2:18" ht="17" customHeight="1" x14ac:dyDescent="0.2">
      <c r="B33" s="47"/>
      <c r="C33" s="45" t="s">
        <v>28</v>
      </c>
      <c r="D33" s="57">
        <f>($E$5+$E$13)+((INT(E7/E29))*(E14+E23))+(E27*(E6+E24))</f>
        <v>5582</v>
      </c>
      <c r="E33"/>
      <c r="F33" s="40"/>
      <c r="G33" s="59">
        <f>($E$5+$E$13)+((INT(G31/$E$29))*($E$14+$E$23))+(G27*($E$6+$E$24))</f>
        <v>3200</v>
      </c>
      <c r="H33" s="59">
        <f t="shared" ref="H33:Q33" si="5">($E$5+$E$13)+((INT(H31/$E$29))*($E$14+$E$23))+(H27*($E$6+$E$24))</f>
        <v>3200</v>
      </c>
      <c r="I33" s="59">
        <f>($E$5+$E$13)+((INT(I31/$E$29))*($E$14+$E$23))+(I27*($E$6+$E$24))</f>
        <v>3200</v>
      </c>
      <c r="J33" s="59">
        <f t="shared" si="5"/>
        <v>3384</v>
      </c>
      <c r="K33" s="59">
        <f t="shared" si="5"/>
        <v>3384</v>
      </c>
      <c r="L33" s="59">
        <f>($E$5+$E$13)+((INT(L31/$E$29))*($E$14+$E$23))+(L27*($E$6+$E$24))</f>
        <v>5398</v>
      </c>
      <c r="M33" s="59">
        <f t="shared" si="5"/>
        <v>5398</v>
      </c>
      <c r="N33" s="59">
        <f t="shared" si="5"/>
        <v>5582</v>
      </c>
      <c r="O33" s="59">
        <f t="shared" si="5"/>
        <v>5582</v>
      </c>
      <c r="P33" s="59">
        <f t="shared" si="5"/>
        <v>7596</v>
      </c>
      <c r="Q33" s="59">
        <f t="shared" si="5"/>
        <v>7596</v>
      </c>
      <c r="R33" s="41"/>
    </row>
    <row r="34" spans="2:18" ht="17" customHeight="1" x14ac:dyDescent="0.2">
      <c r="B34" s="47"/>
      <c r="C34" s="40"/>
      <c r="D34" s="40"/>
      <c r="E34" s="48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1"/>
    </row>
    <row r="35" spans="2:18" ht="17" customHeight="1" x14ac:dyDescent="0.2">
      <c r="B35" s="47"/>
      <c r="C35" s="72" t="s">
        <v>45</v>
      </c>
      <c r="D35" s="73" t="s">
        <v>25</v>
      </c>
      <c r="E35"/>
      <c r="F35" s="40"/>
      <c r="G35" s="71">
        <v>0</v>
      </c>
      <c r="H35" s="71">
        <f>G35+1</f>
        <v>1</v>
      </c>
      <c r="I35" s="71">
        <f t="shared" ref="I35:Q35" si="6">H35+1</f>
        <v>2</v>
      </c>
      <c r="J35" s="71">
        <f t="shared" si="6"/>
        <v>3</v>
      </c>
      <c r="K35" s="71">
        <f t="shared" si="6"/>
        <v>4</v>
      </c>
      <c r="L35" s="71">
        <f t="shared" si="6"/>
        <v>5</v>
      </c>
      <c r="M35" s="71">
        <f t="shared" si="6"/>
        <v>6</v>
      </c>
      <c r="N35" s="71">
        <f t="shared" si="6"/>
        <v>7</v>
      </c>
      <c r="O35" s="71">
        <f t="shared" si="6"/>
        <v>8</v>
      </c>
      <c r="P35" s="71">
        <f t="shared" si="6"/>
        <v>9</v>
      </c>
      <c r="Q35" s="71">
        <f t="shared" si="6"/>
        <v>10</v>
      </c>
      <c r="R35" s="41"/>
    </row>
    <row r="36" spans="2:18" ht="17" customHeight="1" x14ac:dyDescent="0.2">
      <c r="B36" s="47"/>
      <c r="C36" s="42" t="s">
        <v>27</v>
      </c>
      <c r="D36" s="56">
        <f>$E$4+$E$12</f>
        <v>3345</v>
      </c>
      <c r="E36"/>
      <c r="F36" s="40"/>
      <c r="G36" s="58">
        <f>D36</f>
        <v>3345</v>
      </c>
      <c r="H36" s="58">
        <f t="shared" ref="H36:Q37" si="7">H32-G32</f>
        <v>0</v>
      </c>
      <c r="I36" s="58">
        <f t="shared" si="7"/>
        <v>0</v>
      </c>
      <c r="J36" s="58">
        <f t="shared" si="7"/>
        <v>0</v>
      </c>
      <c r="K36" s="58">
        <f t="shared" si="7"/>
        <v>0</v>
      </c>
      <c r="L36" s="58">
        <f t="shared" si="7"/>
        <v>0</v>
      </c>
      <c r="M36" s="58">
        <f t="shared" si="7"/>
        <v>0</v>
      </c>
      <c r="N36" s="58">
        <f t="shared" si="7"/>
        <v>0</v>
      </c>
      <c r="O36" s="58">
        <f t="shared" si="7"/>
        <v>0</v>
      </c>
      <c r="P36" s="58">
        <f t="shared" si="7"/>
        <v>0</v>
      </c>
      <c r="Q36" s="58">
        <f t="shared" si="7"/>
        <v>0</v>
      </c>
      <c r="R36" s="41"/>
    </row>
    <row r="37" spans="2:18" ht="17" customHeight="1" x14ac:dyDescent="0.2">
      <c r="B37" s="47"/>
      <c r="C37" s="45" t="s">
        <v>28</v>
      </c>
      <c r="D37" s="57">
        <f>$E$5+$E$13</f>
        <v>3200</v>
      </c>
      <c r="E37"/>
      <c r="F37" s="40"/>
      <c r="G37" s="59">
        <f>D37</f>
        <v>3200</v>
      </c>
      <c r="H37" s="58">
        <f t="shared" si="7"/>
        <v>0</v>
      </c>
      <c r="I37" s="58">
        <f t="shared" si="7"/>
        <v>0</v>
      </c>
      <c r="J37" s="58">
        <f t="shared" si="7"/>
        <v>184</v>
      </c>
      <c r="K37" s="58">
        <f t="shared" si="7"/>
        <v>0</v>
      </c>
      <c r="L37" s="58">
        <f>L33-K33</f>
        <v>2014</v>
      </c>
      <c r="M37" s="58">
        <f t="shared" si="7"/>
        <v>0</v>
      </c>
      <c r="N37" s="58">
        <f t="shared" si="7"/>
        <v>184</v>
      </c>
      <c r="O37" s="58">
        <f t="shared" si="7"/>
        <v>0</v>
      </c>
      <c r="P37" s="58">
        <f t="shared" si="7"/>
        <v>2014</v>
      </c>
      <c r="Q37" s="58">
        <f t="shared" si="7"/>
        <v>0</v>
      </c>
      <c r="R37" s="41"/>
    </row>
    <row r="38" spans="2:18" ht="17" customHeight="1" x14ac:dyDescent="0.2">
      <c r="B38" s="47"/>
      <c r="C38" s="40"/>
      <c r="D38" s="50"/>
      <c r="E38" s="50"/>
      <c r="F38" s="40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1"/>
    </row>
    <row r="39" spans="2:18" x14ac:dyDescent="0.2">
      <c r="B39" s="47"/>
      <c r="C39" s="126" t="str">
        <f>"After "&amp;U22&amp;" years the IWB + Projector has a greater cost of ownership than the IFP. Over the "&amp;E7&amp;" year period selected for comparison the IWB + Projector will cost "&amp;TEXT(ABS(D33-D32),"$#,###")&amp;IF(D33-D32&gt;1," more than the IFP."," less than the IFP.")</f>
        <v>After 3 years the IWB + Projector has a greater cost of ownership than the IFP. Over the 8 year period selected for comparison the IWB + Projector will cost $2,237 more than the IFP.</v>
      </c>
      <c r="D39" s="126"/>
      <c r="E39" s="126"/>
      <c r="F39" s="126"/>
      <c r="G39" s="126"/>
      <c r="H39" s="126"/>
      <c r="I39" s="126"/>
      <c r="J39" s="126"/>
      <c r="K39" s="126"/>
      <c r="L39" s="126"/>
      <c r="M39" s="126"/>
      <c r="N39" s="126"/>
      <c r="O39" s="126"/>
      <c r="P39" s="126"/>
      <c r="Q39" s="126"/>
      <c r="R39" s="41"/>
    </row>
    <row r="40" spans="2:18" ht="16" thickBot="1" x14ac:dyDescent="0.25">
      <c r="B40" s="51"/>
      <c r="C40" s="52"/>
      <c r="D40" s="52"/>
      <c r="E40" s="70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5"/>
    </row>
    <row r="41" spans="2:18" ht="16" thickTop="1" x14ac:dyDescent="0.2"/>
    <row r="42" spans="2:18" x14ac:dyDescent="0.2">
      <c r="D42" s="33" t="s">
        <v>46</v>
      </c>
    </row>
  </sheetData>
  <mergeCells count="4">
    <mergeCell ref="C3:E3"/>
    <mergeCell ref="C11:E11"/>
    <mergeCell ref="C22:E22"/>
    <mergeCell ref="C39:Q39"/>
  </mergeCells>
  <conditionalFormatting sqref="G30:Q30 G38:Q38 G33:Q33 G37">
    <cfRule type="cellIs" dxfId="0" priority="1" stopIfTrue="1" operator="greaterThan">
      <formula>$G$32</formula>
    </cfRule>
  </conditionalFormatting>
  <dataValidations count="1">
    <dataValidation type="list" allowBlank="1" showInputMessage="1" showErrorMessage="1" sqref="E7" xr:uid="{00000000-0002-0000-0100-000000000000}">
      <formula1>"1,2,3,4,5,6,7,8,9,10"</formula1>
    </dataValidation>
  </dataValidation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 Summay</vt:lpstr>
      <vt:lpstr>Vivi TCO</vt:lpstr>
      <vt:lpstr>Vivi TCO (2)</vt:lpstr>
      <vt:lpstr>Reference</vt:lpstr>
      <vt:lpstr>Reference!Print_Area</vt:lpstr>
      <vt:lpstr>'Vivi TCO'!Print_Area</vt:lpstr>
      <vt:lpstr>'Vivi TCO (2)'!Print_Area</vt:lpstr>
    </vt:vector>
  </TitlesOfParts>
  <Manager/>
  <Company>Smart Technologies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Stephen Yao</dc:creator>
  <cp:keywords/>
  <dc:description/>
  <cp:lastModifiedBy>John Kruthoffer</cp:lastModifiedBy>
  <cp:revision/>
  <dcterms:created xsi:type="dcterms:W3CDTF">2013-11-15T19:35:40Z</dcterms:created>
  <dcterms:modified xsi:type="dcterms:W3CDTF">2023-03-16T18:17:58Z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